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odatci\PLAN I PROJEKCIJA  2 2023 - 2025\GODIŠNJI IZVJEŠTAJ O IZVRŠENJU PLANA 2023\"/>
    </mc:Choice>
  </mc:AlternateContent>
  <bookViews>
    <workbookView xWindow="-105" yWindow="-105" windowWidth="30930" windowHeight="1689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rashoda'!$B$1:$L$85</definedName>
    <definedName name="_xlnm.Print_Area" localSheetId="6">'Posebni dio'!$A$1:$F$105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" l="1"/>
  <c r="E8" i="8"/>
  <c r="F8" i="8"/>
  <c r="E15" i="5"/>
  <c r="F15" i="5"/>
  <c r="D15" i="5"/>
  <c r="E13" i="5"/>
  <c r="F13" i="5"/>
  <c r="D13" i="5"/>
  <c r="D10" i="5"/>
  <c r="E10" i="5"/>
  <c r="F10" i="5"/>
  <c r="C10" i="5"/>
  <c r="H8" i="5"/>
  <c r="G8" i="5"/>
  <c r="D8" i="5"/>
  <c r="E8" i="5"/>
  <c r="F8" i="5"/>
  <c r="C8" i="5"/>
  <c r="H14" i="1"/>
  <c r="I14" i="1"/>
  <c r="J14" i="1"/>
  <c r="G14" i="1"/>
  <c r="H13" i="1"/>
  <c r="H15" i="1" s="1"/>
  <c r="I13" i="1"/>
  <c r="I15" i="1" s="1"/>
  <c r="J13" i="1"/>
  <c r="J15" i="1" s="1"/>
  <c r="I10" i="1"/>
  <c r="I12" i="1" s="1"/>
  <c r="J10" i="1"/>
  <c r="J12" i="1" s="1"/>
  <c r="G10" i="1"/>
  <c r="G12" i="1" s="1"/>
  <c r="L10" i="3"/>
  <c r="D6" i="15"/>
  <c r="E6" i="15"/>
  <c r="C6" i="15"/>
  <c r="J16" i="1" l="1"/>
  <c r="L12" i="1"/>
  <c r="K12" i="1"/>
  <c r="I16" i="1"/>
  <c r="L15" i="1"/>
  <c r="H26" i="1"/>
  <c r="I26" i="1"/>
  <c r="J26" i="1"/>
  <c r="L26" i="1" s="1"/>
  <c r="G26" i="1"/>
  <c r="H23" i="1"/>
  <c r="I23" i="1"/>
  <c r="J23" i="1"/>
  <c r="K23" i="1" s="1"/>
  <c r="G23" i="1"/>
  <c r="K26" i="1" l="1"/>
  <c r="J27" i="1"/>
  <c r="I27" i="1"/>
  <c r="L23" i="1"/>
  <c r="L27" i="1"/>
  <c r="L16" i="1"/>
  <c r="E103" i="15"/>
  <c r="E102" i="15" s="1"/>
  <c r="D103" i="15"/>
  <c r="D102" i="15" s="1"/>
  <c r="D101" i="15" s="1"/>
  <c r="C103" i="15"/>
  <c r="C102" i="15" s="1"/>
  <c r="C101" i="15" s="1"/>
  <c r="E96" i="15"/>
  <c r="E95" i="15" s="1"/>
  <c r="D96" i="15"/>
  <c r="D95" i="15" s="1"/>
  <c r="D94" i="15" s="1"/>
  <c r="C96" i="15"/>
  <c r="C95" i="15" s="1"/>
  <c r="C94" i="15" s="1"/>
  <c r="E92" i="15"/>
  <c r="E91" i="15" s="1"/>
  <c r="D92" i="15"/>
  <c r="D91" i="15" s="1"/>
  <c r="C92" i="15"/>
  <c r="C91" i="15" s="1"/>
  <c r="E87" i="15"/>
  <c r="F87" i="15" s="1"/>
  <c r="D87" i="15"/>
  <c r="C87" i="15"/>
  <c r="E85" i="15"/>
  <c r="E77" i="15" s="1"/>
  <c r="D85" i="15"/>
  <c r="D77" i="15" s="1"/>
  <c r="D76" i="15" s="1"/>
  <c r="C85" i="15"/>
  <c r="C77" i="15" s="1"/>
  <c r="C76" i="15" s="1"/>
  <c r="C75" i="15" s="1"/>
  <c r="C8" i="15" s="1"/>
  <c r="F78" i="15"/>
  <c r="E78" i="15"/>
  <c r="D78" i="15"/>
  <c r="C78" i="15"/>
  <c r="E71" i="15"/>
  <c r="F71" i="15" s="1"/>
  <c r="D71" i="15"/>
  <c r="C71" i="15"/>
  <c r="E70" i="15"/>
  <c r="E69" i="15" s="1"/>
  <c r="D70" i="15"/>
  <c r="D69" i="15" s="1"/>
  <c r="C70" i="15"/>
  <c r="C69" i="15" s="1"/>
  <c r="E67" i="15"/>
  <c r="F67" i="15" s="1"/>
  <c r="D67" i="15"/>
  <c r="C67" i="15"/>
  <c r="E66" i="15"/>
  <c r="F66" i="15" s="1"/>
  <c r="D66" i="15"/>
  <c r="C66" i="15"/>
  <c r="E64" i="15"/>
  <c r="F64" i="15" s="1"/>
  <c r="D64" i="15"/>
  <c r="C64" i="15"/>
  <c r="E58" i="15"/>
  <c r="F58" i="15" s="1"/>
  <c r="D58" i="15"/>
  <c r="C58" i="15"/>
  <c r="D57" i="15"/>
  <c r="D56" i="15" s="1"/>
  <c r="C57" i="15"/>
  <c r="C56" i="15" s="1"/>
  <c r="E54" i="15"/>
  <c r="F54" i="15" s="1"/>
  <c r="D54" i="15"/>
  <c r="C54" i="15"/>
  <c r="E52" i="15"/>
  <c r="F52" i="15" s="1"/>
  <c r="D52" i="15"/>
  <c r="D51" i="15" s="1"/>
  <c r="C52" i="15"/>
  <c r="C51" i="15" s="1"/>
  <c r="E51" i="15"/>
  <c r="F51" i="15" s="1"/>
  <c r="E45" i="15"/>
  <c r="F45" i="15" s="1"/>
  <c r="D45" i="15"/>
  <c r="C45" i="15"/>
  <c r="E35" i="15"/>
  <c r="F35" i="15" s="1"/>
  <c r="D35" i="15"/>
  <c r="C35" i="15"/>
  <c r="C23" i="15" s="1"/>
  <c r="E28" i="15"/>
  <c r="F28" i="15" s="1"/>
  <c r="D28" i="15"/>
  <c r="C28" i="15"/>
  <c r="E24" i="15"/>
  <c r="F24" i="15" s="1"/>
  <c r="D24" i="15"/>
  <c r="C24" i="15"/>
  <c r="D23" i="15"/>
  <c r="E20" i="15"/>
  <c r="F20" i="15" s="1"/>
  <c r="D20" i="15"/>
  <c r="C20" i="15"/>
  <c r="E18" i="15"/>
  <c r="F18" i="15" s="1"/>
  <c r="D18" i="15"/>
  <c r="C18" i="15"/>
  <c r="E14" i="15"/>
  <c r="F14" i="15" s="1"/>
  <c r="D14" i="15"/>
  <c r="D13" i="15" s="1"/>
  <c r="C14" i="15"/>
  <c r="C13" i="15" s="1"/>
  <c r="H8" i="8"/>
  <c r="F7" i="8"/>
  <c r="F6" i="8" s="1"/>
  <c r="E7" i="8"/>
  <c r="E6" i="8" s="1"/>
  <c r="D7" i="8"/>
  <c r="D6" i="8" s="1"/>
  <c r="H15" i="5"/>
  <c r="G15" i="5"/>
  <c r="F14" i="5"/>
  <c r="E14" i="5"/>
  <c r="E11" i="5" s="1"/>
  <c r="D14" i="5"/>
  <c r="C14" i="5"/>
  <c r="G14" i="5" s="1"/>
  <c r="H13" i="5"/>
  <c r="G13" i="5"/>
  <c r="F12" i="5"/>
  <c r="E12" i="5"/>
  <c r="D12" i="5"/>
  <c r="C12" i="5"/>
  <c r="G12" i="5" s="1"/>
  <c r="H10" i="5"/>
  <c r="G10" i="5"/>
  <c r="F9" i="5"/>
  <c r="H9" i="5" s="1"/>
  <c r="E9" i="5"/>
  <c r="D9" i="5"/>
  <c r="C9" i="5"/>
  <c r="G9" i="5" s="1"/>
  <c r="F7" i="5"/>
  <c r="F6" i="5" s="1"/>
  <c r="E7" i="5"/>
  <c r="E6" i="5" s="1"/>
  <c r="D7" i="5"/>
  <c r="D6" i="5" s="1"/>
  <c r="C7" i="5"/>
  <c r="L84" i="3"/>
  <c r="K84" i="3"/>
  <c r="J83" i="3"/>
  <c r="I83" i="3"/>
  <c r="I82" i="3" s="1"/>
  <c r="I70" i="3" s="1"/>
  <c r="H83" i="3"/>
  <c r="H82" i="3" s="1"/>
  <c r="G83" i="3"/>
  <c r="G82" i="3" s="1"/>
  <c r="J82" i="3"/>
  <c r="L82" i="3" s="1"/>
  <c r="L81" i="3"/>
  <c r="K81" i="3"/>
  <c r="J80" i="3"/>
  <c r="I80" i="3"/>
  <c r="L80" i="3" s="1"/>
  <c r="H80" i="3"/>
  <c r="G80" i="3"/>
  <c r="K80" i="3" s="1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J72" i="3"/>
  <c r="L72" i="3" s="1"/>
  <c r="I72" i="3"/>
  <c r="H72" i="3"/>
  <c r="G72" i="3"/>
  <c r="K72" i="3" s="1"/>
  <c r="I71" i="3"/>
  <c r="H71" i="3"/>
  <c r="H70" i="3" s="1"/>
  <c r="L69" i="3"/>
  <c r="K69" i="3"/>
  <c r="L68" i="3"/>
  <c r="K68" i="3"/>
  <c r="J67" i="3"/>
  <c r="I67" i="3"/>
  <c r="L67" i="3" s="1"/>
  <c r="H67" i="3"/>
  <c r="G67" i="3"/>
  <c r="G64" i="3" s="1"/>
  <c r="L66" i="3"/>
  <c r="K66" i="3"/>
  <c r="K65" i="3"/>
  <c r="J65" i="3"/>
  <c r="L65" i="3" s="1"/>
  <c r="I65" i="3"/>
  <c r="H65" i="3"/>
  <c r="H64" i="3" s="1"/>
  <c r="G65" i="3"/>
  <c r="I64" i="3"/>
  <c r="L63" i="3"/>
  <c r="K63" i="3"/>
  <c r="L62" i="3"/>
  <c r="K62" i="3"/>
  <c r="L61" i="3"/>
  <c r="K61" i="3"/>
  <c r="L60" i="3"/>
  <c r="K60" i="3"/>
  <c r="L59" i="3"/>
  <c r="K59" i="3"/>
  <c r="J58" i="3"/>
  <c r="L58" i="3" s="1"/>
  <c r="I58" i="3"/>
  <c r="H58" i="3"/>
  <c r="G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L48" i="3" s="1"/>
  <c r="I48" i="3"/>
  <c r="H48" i="3"/>
  <c r="G48" i="3"/>
  <c r="K48" i="3" s="1"/>
  <c r="L47" i="3"/>
  <c r="K47" i="3"/>
  <c r="L46" i="3"/>
  <c r="K46" i="3"/>
  <c r="L45" i="3"/>
  <c r="K45" i="3"/>
  <c r="L44" i="3"/>
  <c r="K44" i="3"/>
  <c r="L43" i="3"/>
  <c r="K43" i="3"/>
  <c r="L42" i="3"/>
  <c r="K42" i="3"/>
  <c r="J41" i="3"/>
  <c r="L41" i="3" s="1"/>
  <c r="I41" i="3"/>
  <c r="H41" i="3"/>
  <c r="G41" i="3"/>
  <c r="L40" i="3"/>
  <c r="K40" i="3"/>
  <c r="L39" i="3"/>
  <c r="K39" i="3"/>
  <c r="L38" i="3"/>
  <c r="K38" i="3"/>
  <c r="L37" i="3"/>
  <c r="J37" i="3"/>
  <c r="J36" i="3" s="1"/>
  <c r="I37" i="3"/>
  <c r="I36" i="3" s="1"/>
  <c r="H37" i="3"/>
  <c r="G37" i="3"/>
  <c r="L35" i="3"/>
  <c r="K35" i="3"/>
  <c r="L34" i="3"/>
  <c r="K34" i="3"/>
  <c r="J33" i="3"/>
  <c r="L33" i="3" s="1"/>
  <c r="I33" i="3"/>
  <c r="H33" i="3"/>
  <c r="G33" i="3"/>
  <c r="L32" i="3"/>
  <c r="K32" i="3"/>
  <c r="J31" i="3"/>
  <c r="J26" i="3" s="1"/>
  <c r="I31" i="3"/>
  <c r="H31" i="3"/>
  <c r="G31" i="3"/>
  <c r="K31" i="3" s="1"/>
  <c r="L30" i="3"/>
  <c r="K30" i="3"/>
  <c r="L29" i="3"/>
  <c r="K29" i="3"/>
  <c r="L28" i="3"/>
  <c r="K28" i="3"/>
  <c r="J27" i="3"/>
  <c r="I27" i="3"/>
  <c r="I26" i="3" s="1"/>
  <c r="I25" i="3" s="1"/>
  <c r="I24" i="3" s="1"/>
  <c r="H27" i="3"/>
  <c r="G27" i="3"/>
  <c r="K27" i="3" s="1"/>
  <c r="L19" i="3"/>
  <c r="K19" i="3"/>
  <c r="L18" i="3"/>
  <c r="K18" i="3"/>
  <c r="L17" i="3"/>
  <c r="J17" i="3"/>
  <c r="I17" i="3"/>
  <c r="H17" i="3"/>
  <c r="H16" i="3" s="1"/>
  <c r="G17" i="3"/>
  <c r="G16" i="3" s="1"/>
  <c r="K16" i="3" s="1"/>
  <c r="J16" i="3"/>
  <c r="L16" i="3" s="1"/>
  <c r="I16" i="3"/>
  <c r="L15" i="3"/>
  <c r="K15" i="3"/>
  <c r="L14" i="3"/>
  <c r="K14" i="3"/>
  <c r="L13" i="3"/>
  <c r="J13" i="3"/>
  <c r="I13" i="3"/>
  <c r="H13" i="3"/>
  <c r="H12" i="3" s="1"/>
  <c r="G13" i="3"/>
  <c r="K13" i="3" s="1"/>
  <c r="J12" i="3"/>
  <c r="L12" i="3" s="1"/>
  <c r="I12" i="3"/>
  <c r="I11" i="3" s="1"/>
  <c r="I10" i="3" s="1"/>
  <c r="H14" i="5" l="1"/>
  <c r="F11" i="5"/>
  <c r="H11" i="5"/>
  <c r="H12" i="5"/>
  <c r="D11" i="5"/>
  <c r="G12" i="3"/>
  <c r="H26" i="3"/>
  <c r="H36" i="3"/>
  <c r="H25" i="3" s="1"/>
  <c r="H24" i="3" s="1"/>
  <c r="F77" i="15"/>
  <c r="E76" i="15"/>
  <c r="E101" i="15"/>
  <c r="F101" i="15" s="1"/>
  <c r="F102" i="15"/>
  <c r="E94" i="15"/>
  <c r="F94" i="15" s="1"/>
  <c r="F95" i="15"/>
  <c r="H6" i="8"/>
  <c r="F69" i="15"/>
  <c r="D75" i="15"/>
  <c r="D8" i="15" s="1"/>
  <c r="C12" i="15"/>
  <c r="C11" i="15" s="1"/>
  <c r="C7" i="15" s="1"/>
  <c r="L36" i="3"/>
  <c r="D12" i="15"/>
  <c r="D11" i="15" s="1"/>
  <c r="D7" i="15" s="1"/>
  <c r="F91" i="15"/>
  <c r="H6" i="5"/>
  <c r="L26" i="3"/>
  <c r="H7" i="8"/>
  <c r="E13" i="15"/>
  <c r="K17" i="3"/>
  <c r="L31" i="3"/>
  <c r="J64" i="3"/>
  <c r="L64" i="3" s="1"/>
  <c r="H7" i="5"/>
  <c r="E23" i="15"/>
  <c r="F23" i="15" s="1"/>
  <c r="E57" i="15"/>
  <c r="F70" i="15"/>
  <c r="F85" i="15"/>
  <c r="F92" i="15"/>
  <c r="F96" i="15"/>
  <c r="F103" i="15"/>
  <c r="H11" i="3"/>
  <c r="H10" i="3" s="1"/>
  <c r="H10" i="1" s="1"/>
  <c r="H12" i="1" s="1"/>
  <c r="H16" i="1" s="1"/>
  <c r="H27" i="1" s="1"/>
  <c r="L27" i="3"/>
  <c r="J71" i="3"/>
  <c r="L83" i="3"/>
  <c r="K64" i="3"/>
  <c r="K33" i="3"/>
  <c r="K41" i="3"/>
  <c r="J11" i="3"/>
  <c r="K82" i="3"/>
  <c r="K12" i="3"/>
  <c r="K58" i="3"/>
  <c r="C6" i="5"/>
  <c r="G6" i="5" s="1"/>
  <c r="G7" i="5"/>
  <c r="C11" i="5"/>
  <c r="G11" i="5" s="1"/>
  <c r="K83" i="3"/>
  <c r="G71" i="3"/>
  <c r="G70" i="3" s="1"/>
  <c r="K67" i="3"/>
  <c r="G36" i="3"/>
  <c r="K36" i="3" s="1"/>
  <c r="K37" i="3"/>
  <c r="G26" i="3"/>
  <c r="K26" i="3" s="1"/>
  <c r="G11" i="3"/>
  <c r="F13" i="15" l="1"/>
  <c r="E12" i="15"/>
  <c r="J25" i="3"/>
  <c r="L71" i="3"/>
  <c r="J70" i="3"/>
  <c r="L70" i="3" s="1"/>
  <c r="E75" i="15"/>
  <c r="F76" i="15"/>
  <c r="L11" i="3"/>
  <c r="J10" i="3"/>
  <c r="K71" i="3"/>
  <c r="E56" i="15"/>
  <c r="F56" i="15" s="1"/>
  <c r="F57" i="15"/>
  <c r="G25" i="3"/>
  <c r="G13" i="1" s="1"/>
  <c r="G15" i="1" s="1"/>
  <c r="G10" i="3"/>
  <c r="K10" i="3" s="1"/>
  <c r="K11" i="3"/>
  <c r="K15" i="1" l="1"/>
  <c r="G16" i="1"/>
  <c r="F75" i="15"/>
  <c r="E8" i="15"/>
  <c r="F8" i="15" s="1"/>
  <c r="K70" i="3"/>
  <c r="L25" i="3"/>
  <c r="J24" i="3"/>
  <c r="L24" i="3" s="1"/>
  <c r="K25" i="3"/>
  <c r="F12" i="15"/>
  <c r="E11" i="15"/>
  <c r="G24" i="3"/>
  <c r="G27" i="1" l="1"/>
  <c r="K27" i="1" s="1"/>
  <c r="K16" i="1"/>
  <c r="K24" i="3"/>
  <c r="C8" i="8"/>
  <c r="E7" i="15"/>
  <c r="F7" i="15" s="1"/>
  <c r="F11" i="15"/>
  <c r="C7" i="8" l="1"/>
  <c r="G8" i="8"/>
  <c r="C6" i="8" l="1"/>
  <c r="G6" i="8" s="1"/>
  <c r="G7" i="8"/>
</calcChain>
</file>

<file path=xl/sharedStrings.xml><?xml version="1.0" encoding="utf-8"?>
<sst xmlns="http://schemas.openxmlformats.org/spreadsheetml/2006/main" count="468" uniqueCount="208">
  <si>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</si>
  <si>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</si>
  <si>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</si>
  <si>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</si>
  <si>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</si>
  <si>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</si>
  <si>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</si>
  <si>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</si>
  <si>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</si>
  <si>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</si>
  <si>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</si>
  <si>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</si>
  <si>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</si>
  <si>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</si>
  <si>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</si>
  <si>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</si>
  <si>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</si>
  <si>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</si>
  <si>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</si>
  <si>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</si>
  <si>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</si>
  <si>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</si>
  <si>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</si>
  <si>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</si>
  <si>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</si>
  <si>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</si>
  <si>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</si>
  <si>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</si>
  <si>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</si>
  <si>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</si>
  <si>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</si>
  <si>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</si>
  <si>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</si>
  <si>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</si>
  <si>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</si>
  <si>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</si>
  <si>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</si>
  <si>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</si>
  <si>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</si>
  <si>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</si>
  <si>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</si>
  <si>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</si>
  <si>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</si>
  <si>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</si>
  <si>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</si>
  <si>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</si>
  <si>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</si>
  <si>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</si>
  <si>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</si>
  <si>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</si>
  <si>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</si>
  <si>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</si>
  <si>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</si>
  <si>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</si>
  <si>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</si>
  <si>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</si>
  <si>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</si>
  <si>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</si>
  <si>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</si>
  <si>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</si>
  <si>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</si>
  <si>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</si>
  <si>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</si>
  <si>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</si>
  <si>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</si>
  <si>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</si>
  <si>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</si>
  <si>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</si>
  <si>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</si>
  <si>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</si>
  <si>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</si>
  <si>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</si>
  <si>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</si>
  <si>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</si>
  <si>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</si>
  <si>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</si>
  <si>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</si>
  <si>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</si>
  <si>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</si>
  <si>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</si>
  <si>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</si>
  <si>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</si>
  <si>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</si>
  <si>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</si>
  <si>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</si>
  <si>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</si>
  <si>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</si>
  <si>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</si>
  <si>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</si>
  <si>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</si>
  <si>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</si>
  <si>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</si>
  <si>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</si>
  <si>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</si>
  <si>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</si>
  <si>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</si>
  <si>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</si>
  <si>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</si>
  <si>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</si>
  <si>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</si>
  <si>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</si>
  <si>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</si>
  <si>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</si>
  <si>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</si>
  <si>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</si>
  <si>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</si>
  <si>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</si>
  <si>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</si>
  <si>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</si>
  <si>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</si>
  <si>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</si>
  <si>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</si>
  <si>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</si>
  <si>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</si>
  <si>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</si>
  <si>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</si>
  <si>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</si>
  <si>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</si>
  <si>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</si>
  <si>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</si>
  <si>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</si>
  <si>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</si>
  <si>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</si>
  <si>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</si>
  <si>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</si>
  <si>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</si>
  <si>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</si>
  <si>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</si>
  <si>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</si>
  <si>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</si>
  <si>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</si>
  <si>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</si>
  <si>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</si>
  <si>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</si>
  <si>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</si>
  <si>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</si>
  <si>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</si>
  <si>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</si>
  <si>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</si>
  <si>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</si>
  <si>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</si>
  <si>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</si>
  <si>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</si>
  <si>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</si>
  <si>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</si>
  <si>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</si>
  <si>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</si>
  <si>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</si>
  <si>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</si>
  <si>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</si>
  <si>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</si>
  <si>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</si>
  <si>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</si>
  <si>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</si>
  <si>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</si>
  <si>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</si>
  <si>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</si>
  <si>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</si>
  <si>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</si>
  <si>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</si>
  <si>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</si>
  <si>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</si>
  <si>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</si>
  <si>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</si>
  <si>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</si>
  <si>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</si>
  <si>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</si>
  <si>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</si>
  <si>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</si>
  <si>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</si>
  <si>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</si>
  <si>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</si>
  <si>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</si>
  <si>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</si>
  <si>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</si>
  <si>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</si>
  <si>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</si>
  <si>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</si>
  <si>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</si>
  <si>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</si>
  <si>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</si>
  <si>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</si>
  <si>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</si>
  <si>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</si>
  <si>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</si>
  <si>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</si>
  <si>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</si>
  <si>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</si>
  <si>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</si>
  <si>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</si>
  <si>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</si>
  <si>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</si>
  <si>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</si>
  <si>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</si>
  <si>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</si>
  <si>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</si>
  <si>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032 - ZATVOR U ZADRU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</si>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</sst>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/>
    <xf numFmtId="4" fontId="17" fillId="2" borderId="3" xfId="0" applyNumberFormat="1" applyFon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9" zoomScaleNormal="100" workbookViewId="0">
      <selection activeCell="D37" sqref="D3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5.5" x14ac:dyDescent="0.2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2" t="s">
        <v>8</v>
      </c>
      <c r="C10" s="103"/>
      <c r="D10" s="103"/>
      <c r="E10" s="103"/>
      <c r="F10" s="104"/>
      <c r="G10" s="85">
        <f>' Račun prihoda i rashoda'!G10</f>
        <v>1639161.1878691351</v>
      </c>
      <c r="H10" s="95">
        <f>' Račun prihoda i rashoda'!H10</f>
        <v>2083139</v>
      </c>
      <c r="I10" s="95">
        <f>' Račun prihoda i rashoda'!I10</f>
        <v>2035003</v>
      </c>
      <c r="J10" s="95">
        <f>' Račun prihoda i rashoda'!J10</f>
        <v>1964714.52</v>
      </c>
      <c r="K10" s="86"/>
      <c r="L10" s="86"/>
    </row>
    <row r="11" spans="2:13" x14ac:dyDescent="0.25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9" t="s">
        <v>0</v>
      </c>
      <c r="C12" s="100"/>
      <c r="D12" s="100"/>
      <c r="E12" s="100"/>
      <c r="F12" s="101"/>
      <c r="G12" s="87">
        <f>G10+G11</f>
        <v>1639161.1878691351</v>
      </c>
      <c r="H12" s="87">
        <f t="shared" ref="H12:J12" si="0">H10+H11</f>
        <v>2083139</v>
      </c>
      <c r="I12" s="87">
        <f t="shared" si="0"/>
        <v>2035003</v>
      </c>
      <c r="J12" s="87">
        <f t="shared" si="0"/>
        <v>1964714.52</v>
      </c>
      <c r="K12" s="88">
        <f>J12/G12*100</f>
        <v>119.86097124188717</v>
      </c>
      <c r="L12" s="88">
        <f>J12/I12*100</f>
        <v>96.5460257306746</v>
      </c>
    </row>
    <row r="13" spans="2:13" x14ac:dyDescent="0.25">
      <c r="B13" s="111" t="s">
        <v>9</v>
      </c>
      <c r="C13" s="103"/>
      <c r="D13" s="103"/>
      <c r="E13" s="103"/>
      <c r="F13" s="103"/>
      <c r="G13" s="89">
        <f>' Račun prihoda i rashoda'!G25</f>
        <v>1626481.4970376268</v>
      </c>
      <c r="H13" s="91">
        <f>' Račun prihoda i rashoda'!H25</f>
        <v>2058878</v>
      </c>
      <c r="I13" s="91">
        <f>' Račun prihoda i rashoda'!I25</f>
        <v>2002170</v>
      </c>
      <c r="J13" s="91">
        <f>' Račun prihoda i rashoda'!J25</f>
        <v>1931621.48</v>
      </c>
      <c r="K13" s="86"/>
      <c r="L13" s="86"/>
    </row>
    <row r="14" spans="2:13" x14ac:dyDescent="0.25">
      <c r="B14" s="105" t="s">
        <v>10</v>
      </c>
      <c r="C14" s="104"/>
      <c r="D14" s="104"/>
      <c r="E14" s="104"/>
      <c r="F14" s="104"/>
      <c r="G14" s="85">
        <f>' Račun prihoda i rashoda'!G70</f>
        <v>6761.9045723007494</v>
      </c>
      <c r="H14" s="95">
        <f>' Račun prihoda i rashoda'!H70</f>
        <v>22626</v>
      </c>
      <c r="I14" s="95">
        <f>' Račun prihoda i rashoda'!I70</f>
        <v>29685</v>
      </c>
      <c r="J14" s="95">
        <f>' Račun prihoda i rashoda'!J70</f>
        <v>16366.849999999999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1633243.4016099276</v>
      </c>
      <c r="H15" s="87">
        <f t="shared" ref="H15:J15" si="1">H13+H14</f>
        <v>2081504</v>
      </c>
      <c r="I15" s="87">
        <f t="shared" si="1"/>
        <v>2031855</v>
      </c>
      <c r="J15" s="87">
        <f t="shared" si="1"/>
        <v>1947988.33</v>
      </c>
      <c r="K15" s="88">
        <f>J15/G15*100</f>
        <v>119.27115873113712</v>
      </c>
      <c r="L15" s="88">
        <f>J15/I15*100</f>
        <v>95.872408710267223</v>
      </c>
    </row>
    <row r="16" spans="2:13" x14ac:dyDescent="0.25">
      <c r="B16" s="110" t="s">
        <v>2</v>
      </c>
      <c r="C16" s="100"/>
      <c r="D16" s="100"/>
      <c r="E16" s="100"/>
      <c r="F16" s="100"/>
      <c r="G16" s="90">
        <f>G12-G15</f>
        <v>5917.7862592074089</v>
      </c>
      <c r="H16" s="90">
        <f t="shared" ref="H16:J16" si="2">H12-H15</f>
        <v>1635</v>
      </c>
      <c r="I16" s="90">
        <f t="shared" si="2"/>
        <v>3148</v>
      </c>
      <c r="J16" s="90">
        <f t="shared" si="2"/>
        <v>16726.189999999944</v>
      </c>
      <c r="K16" s="88">
        <f>J16/G16*100</f>
        <v>282.64268541257087</v>
      </c>
      <c r="L16" s="88">
        <f>J16/I16*100</f>
        <v>531.32750952985839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2" t="s">
        <v>5</v>
      </c>
      <c r="C24" s="103"/>
      <c r="D24" s="103"/>
      <c r="E24" s="103"/>
      <c r="F24" s="103"/>
      <c r="G24" s="89">
        <v>2985.0036498772315</v>
      </c>
      <c r="H24" s="86">
        <v>0</v>
      </c>
      <c r="I24" s="86">
        <v>0</v>
      </c>
      <c r="J24" s="86">
        <v>8036.9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2" t="s">
        <v>28</v>
      </c>
      <c r="C25" s="103"/>
      <c r="D25" s="103"/>
      <c r="E25" s="103"/>
      <c r="F25" s="103"/>
      <c r="G25" s="89">
        <v>8036.9</v>
      </c>
      <c r="H25" s="86">
        <v>0</v>
      </c>
      <c r="I25" s="86">
        <v>0</v>
      </c>
      <c r="J25" s="86">
        <v>24909.33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6" t="s">
        <v>30</v>
      </c>
      <c r="C26" s="117"/>
      <c r="D26" s="117"/>
      <c r="E26" s="117"/>
      <c r="F26" s="118"/>
      <c r="G26" s="94">
        <f>G24+G25</f>
        <v>11021.903649877231</v>
      </c>
      <c r="H26" s="94">
        <f t="shared" ref="H26:J26" si="4">H24+H25</f>
        <v>0</v>
      </c>
      <c r="I26" s="94">
        <f t="shared" si="4"/>
        <v>0</v>
      </c>
      <c r="J26" s="94">
        <f t="shared" si="4"/>
        <v>32946.230000000003</v>
      </c>
      <c r="K26" s="93">
        <f>J26/G26*100</f>
        <v>298.91596811742204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9" t="s">
        <v>31</v>
      </c>
      <c r="C27" s="109"/>
      <c r="D27" s="109"/>
      <c r="E27" s="109"/>
      <c r="F27" s="109"/>
      <c r="G27" s="94">
        <f>G16+G26</f>
        <v>16939.689909084642</v>
      </c>
      <c r="H27" s="94">
        <f t="shared" ref="H27:J27" si="5">H16+H26</f>
        <v>1635</v>
      </c>
      <c r="I27" s="94">
        <f t="shared" si="5"/>
        <v>3148</v>
      </c>
      <c r="J27" s="94">
        <f t="shared" si="5"/>
        <v>49672.419999999947</v>
      </c>
      <c r="K27" s="93">
        <f>J27/G27*100</f>
        <v>293.2309875009044</v>
      </c>
      <c r="L27" s="93">
        <f>J27/I27*100</f>
        <v>1577.904066073696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5"/>
  <sheetViews>
    <sheetView tabSelected="1" topLeftCell="A58" zoomScale="90" zoomScaleNormal="90" workbookViewId="0">
      <selection activeCell="J24" sqref="J2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1639161.1878691351</v>
      </c>
      <c r="H10" s="65">
        <f>H11</f>
        <v>2083139</v>
      </c>
      <c r="I10" s="65">
        <f>I11</f>
        <v>2035003</v>
      </c>
      <c r="J10" s="65">
        <f>J11</f>
        <v>1964714.52</v>
      </c>
      <c r="K10" s="69">
        <f>(J10*100)/G10</f>
        <v>119.86097124188717</v>
      </c>
      <c r="L10" s="69">
        <f>(J10*100)/I10</f>
        <v>96.5460257306746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</f>
        <v>1639161.1878691351</v>
      </c>
      <c r="H11" s="65">
        <f>H12+H16</f>
        <v>2083139</v>
      </c>
      <c r="I11" s="65">
        <f>I12+I16</f>
        <v>2035003</v>
      </c>
      <c r="J11" s="65">
        <f>J12+J16</f>
        <v>1964714.52</v>
      </c>
      <c r="K11" s="65">
        <f t="shared" ref="K11:K19" si="0">(J11*100)/G11</f>
        <v>119.86097124188717</v>
      </c>
      <c r="L11" s="65">
        <f t="shared" ref="L11:L19" si="1">(J11*100)/I11</f>
        <v>96.5460257306746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23184.86561815648</v>
      </c>
      <c r="H12" s="65">
        <f>H13</f>
        <v>21421</v>
      </c>
      <c r="I12" s="65">
        <f>I13</f>
        <v>25224</v>
      </c>
      <c r="J12" s="65">
        <f>J13</f>
        <v>25224</v>
      </c>
      <c r="K12" s="65">
        <f t="shared" si="0"/>
        <v>108.79510977301778</v>
      </c>
      <c r="L12" s="65">
        <f t="shared" si="1"/>
        <v>100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23184.86561815648</v>
      </c>
      <c r="H13" s="65">
        <f>H14+H15</f>
        <v>21421</v>
      </c>
      <c r="I13" s="65">
        <f>I14+I15</f>
        <v>25224</v>
      </c>
      <c r="J13" s="65">
        <f>J14+J15</f>
        <v>25224</v>
      </c>
      <c r="K13" s="65">
        <f t="shared" si="0"/>
        <v>108.79510977301778</v>
      </c>
      <c r="L13" s="65">
        <f t="shared" si="1"/>
        <v>100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125">
        <v>14510.844780675558</v>
      </c>
      <c r="H14" s="66">
        <v>21421</v>
      </c>
      <c r="I14" s="66">
        <v>15384.75</v>
      </c>
      <c r="J14" s="66">
        <v>15384.75</v>
      </c>
      <c r="K14" s="66">
        <f t="shared" si="0"/>
        <v>106.02242827714788</v>
      </c>
      <c r="L14" s="66">
        <f t="shared" si="1"/>
        <v>100</v>
      </c>
    </row>
    <row r="15" spans="2:12" x14ac:dyDescent="0.25">
      <c r="B15" s="66"/>
      <c r="C15" s="66"/>
      <c r="D15" s="66"/>
      <c r="E15" s="66" t="s">
        <v>63</v>
      </c>
      <c r="F15" s="66" t="s">
        <v>64</v>
      </c>
      <c r="G15" s="125">
        <v>8674.0208374809208</v>
      </c>
      <c r="H15" s="66">
        <v>0</v>
      </c>
      <c r="I15" s="66">
        <v>9839.25</v>
      </c>
      <c r="J15" s="66">
        <v>9839.25</v>
      </c>
      <c r="K15" s="66">
        <f t="shared" si="0"/>
        <v>113.43355272429206</v>
      </c>
      <c r="L15" s="66">
        <f t="shared" si="1"/>
        <v>100</v>
      </c>
    </row>
    <row r="16" spans="2:12" x14ac:dyDescent="0.25">
      <c r="B16" s="65"/>
      <c r="C16" s="65" t="s">
        <v>65</v>
      </c>
      <c r="D16" s="65"/>
      <c r="E16" s="65"/>
      <c r="F16" s="65" t="s">
        <v>66</v>
      </c>
      <c r="G16" s="65">
        <f>G17</f>
        <v>1615976.3222509786</v>
      </c>
      <c r="H16" s="65">
        <f>H17</f>
        <v>2061718</v>
      </c>
      <c r="I16" s="65">
        <f>I17</f>
        <v>2009779</v>
      </c>
      <c r="J16" s="65">
        <f>J17</f>
        <v>1939490.52</v>
      </c>
      <c r="K16" s="65">
        <f t="shared" si="0"/>
        <v>120.01973626063911</v>
      </c>
      <c r="L16" s="65">
        <f t="shared" si="1"/>
        <v>96.502676164891767</v>
      </c>
    </row>
    <row r="17" spans="2:12" x14ac:dyDescent="0.25">
      <c r="B17" s="65"/>
      <c r="C17" s="65"/>
      <c r="D17" s="65" t="s">
        <v>67</v>
      </c>
      <c r="E17" s="65"/>
      <c r="F17" s="65" t="s">
        <v>68</v>
      </c>
      <c r="G17" s="65">
        <f>G18+G19</f>
        <v>1615976.3222509786</v>
      </c>
      <c r="H17" s="65">
        <f>H18+H19</f>
        <v>2061718</v>
      </c>
      <c r="I17" s="65">
        <f>I18+I19</f>
        <v>2009779</v>
      </c>
      <c r="J17" s="65">
        <f>J18+J19</f>
        <v>1939490.52</v>
      </c>
      <c r="K17" s="65">
        <f t="shared" si="0"/>
        <v>120.01973626063911</v>
      </c>
      <c r="L17" s="65">
        <f t="shared" si="1"/>
        <v>96.502676164891767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125">
        <v>1613148.7955405135</v>
      </c>
      <c r="H18" s="66">
        <v>2040297</v>
      </c>
      <c r="I18" s="66">
        <v>1983389</v>
      </c>
      <c r="J18" s="66">
        <v>1925201.95</v>
      </c>
      <c r="K18" s="66">
        <f t="shared" si="0"/>
        <v>119.34435033656816</v>
      </c>
      <c r="L18" s="66">
        <f t="shared" si="1"/>
        <v>97.066281501006614</v>
      </c>
    </row>
    <row r="19" spans="2:12" x14ac:dyDescent="0.25">
      <c r="B19" s="66"/>
      <c r="C19" s="66"/>
      <c r="D19" s="66"/>
      <c r="E19" s="66" t="s">
        <v>71</v>
      </c>
      <c r="F19" s="66" t="s">
        <v>72</v>
      </c>
      <c r="G19" s="125">
        <v>2827.5267104651934</v>
      </c>
      <c r="H19" s="66">
        <v>21421</v>
      </c>
      <c r="I19" s="66">
        <v>26390</v>
      </c>
      <c r="J19" s="66">
        <v>14288.57</v>
      </c>
      <c r="K19" s="66">
        <f t="shared" si="0"/>
        <v>505.33810864156965</v>
      </c>
      <c r="L19" s="66">
        <f t="shared" si="1"/>
        <v>54.143880257673359</v>
      </c>
    </row>
    <row r="20" spans="2:12" x14ac:dyDescent="0.25">
      <c r="F20" s="35"/>
    </row>
    <row r="21" spans="2:12" x14ac:dyDescent="0.25">
      <c r="F21" s="35"/>
    </row>
    <row r="22" spans="2:12" ht="36.75" customHeight="1" x14ac:dyDescent="0.25">
      <c r="B22" s="119" t="s">
        <v>3</v>
      </c>
      <c r="C22" s="120"/>
      <c r="D22" s="120"/>
      <c r="E22" s="120"/>
      <c r="F22" s="121"/>
      <c r="G22" s="28" t="s">
        <v>50</v>
      </c>
      <c r="H22" s="28" t="s">
        <v>47</v>
      </c>
      <c r="I22" s="28" t="s">
        <v>48</v>
      </c>
      <c r="J22" s="28" t="s">
        <v>51</v>
      </c>
      <c r="K22" s="28" t="s">
        <v>6</v>
      </c>
      <c r="L22" s="28" t="s">
        <v>22</v>
      </c>
    </row>
    <row r="23" spans="2:12" x14ac:dyDescent="0.25">
      <c r="B23" s="122">
        <v>1</v>
      </c>
      <c r="C23" s="123"/>
      <c r="D23" s="123"/>
      <c r="E23" s="123"/>
      <c r="F23" s="124"/>
      <c r="G23" s="30">
        <v>2</v>
      </c>
      <c r="H23" s="30">
        <v>3</v>
      </c>
      <c r="I23" s="30">
        <v>4</v>
      </c>
      <c r="J23" s="30">
        <v>5</v>
      </c>
      <c r="K23" s="30" t="s">
        <v>13</v>
      </c>
      <c r="L23" s="30" t="s">
        <v>14</v>
      </c>
    </row>
    <row r="24" spans="2:12" x14ac:dyDescent="0.25">
      <c r="B24" s="65"/>
      <c r="C24" s="66"/>
      <c r="D24" s="67"/>
      <c r="E24" s="68"/>
      <c r="F24" s="8" t="s">
        <v>21</v>
      </c>
      <c r="G24" s="65">
        <f>G25+G70</f>
        <v>1633243.4016099276</v>
      </c>
      <c r="H24" s="65">
        <f>H25+H70</f>
        <v>2081504</v>
      </c>
      <c r="I24" s="65">
        <f>I25+I70</f>
        <v>2031855</v>
      </c>
      <c r="J24" s="65">
        <f>J25+J70</f>
        <v>1947988.33</v>
      </c>
      <c r="K24" s="70">
        <f t="shared" ref="K24:K55" si="2">(J24*100)/G24</f>
        <v>119.27115873113711</v>
      </c>
      <c r="L24" s="70">
        <f t="shared" ref="L24:L55" si="3">(J24*100)/I24</f>
        <v>95.872408710267223</v>
      </c>
    </row>
    <row r="25" spans="2:12" x14ac:dyDescent="0.25">
      <c r="B25" s="65" t="s">
        <v>73</v>
      </c>
      <c r="C25" s="65"/>
      <c r="D25" s="65"/>
      <c r="E25" s="65"/>
      <c r="F25" s="65" t="s">
        <v>74</v>
      </c>
      <c r="G25" s="65">
        <f>G26+G36+G64</f>
        <v>1626481.4970376268</v>
      </c>
      <c r="H25" s="65">
        <f>H26+H36+H64</f>
        <v>2058878</v>
      </c>
      <c r="I25" s="65">
        <f>I26+I36+I64</f>
        <v>2002170</v>
      </c>
      <c r="J25" s="65">
        <f>J26+J36+J64</f>
        <v>1931621.48</v>
      </c>
      <c r="K25" s="65">
        <f t="shared" si="2"/>
        <v>118.76074111621536</v>
      </c>
      <c r="L25" s="65">
        <f t="shared" si="3"/>
        <v>96.476397109136585</v>
      </c>
    </row>
    <row r="26" spans="2:12" x14ac:dyDescent="0.25">
      <c r="B26" s="65"/>
      <c r="C26" s="65" t="s">
        <v>75</v>
      </c>
      <c r="D26" s="65"/>
      <c r="E26" s="65"/>
      <c r="F26" s="65" t="s">
        <v>76</v>
      </c>
      <c r="G26" s="65">
        <f>G27+G31+G33</f>
        <v>1301367.3045709734</v>
      </c>
      <c r="H26" s="65">
        <f>H27+H31+H33</f>
        <v>1621402</v>
      </c>
      <c r="I26" s="65">
        <f>I27+I31+I33</f>
        <v>1569744</v>
      </c>
      <c r="J26" s="65">
        <f>J27+J31+J33</f>
        <v>1569386.74</v>
      </c>
      <c r="K26" s="65">
        <f t="shared" si="2"/>
        <v>120.59521815921029</v>
      </c>
      <c r="L26" s="65">
        <f t="shared" si="3"/>
        <v>99.97724087494521</v>
      </c>
    </row>
    <row r="27" spans="2:12" x14ac:dyDescent="0.25">
      <c r="B27" s="65"/>
      <c r="C27" s="65"/>
      <c r="D27" s="65" t="s">
        <v>77</v>
      </c>
      <c r="E27" s="65"/>
      <c r="F27" s="65" t="s">
        <v>78</v>
      </c>
      <c r="G27" s="65">
        <f>G28+G29+G30</f>
        <v>980362.48457097344</v>
      </c>
      <c r="H27" s="65">
        <f>H28+H29+H30</f>
        <v>1195425</v>
      </c>
      <c r="I27" s="65">
        <f>I28+I29+I30</f>
        <v>1174504</v>
      </c>
      <c r="J27" s="65">
        <f>J28+J29+J30</f>
        <v>1173221.3</v>
      </c>
      <c r="K27" s="65">
        <f t="shared" si="2"/>
        <v>119.67219456723964</v>
      </c>
      <c r="L27" s="65">
        <f t="shared" si="3"/>
        <v>99.890787941122383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928846.20346406521</v>
      </c>
      <c r="H28" s="125">
        <v>1098094</v>
      </c>
      <c r="I28" s="66">
        <v>1107633</v>
      </c>
      <c r="J28" s="66">
        <v>1106454.06</v>
      </c>
      <c r="K28" s="66">
        <f t="shared" si="2"/>
        <v>119.12134171120677</v>
      </c>
      <c r="L28" s="66">
        <f t="shared" si="3"/>
        <v>99.893562217810413</v>
      </c>
    </row>
    <row r="29" spans="2:12" x14ac:dyDescent="0.25">
      <c r="B29" s="66"/>
      <c r="C29" s="66"/>
      <c r="D29" s="66"/>
      <c r="E29" s="66" t="s">
        <v>81</v>
      </c>
      <c r="F29" s="66" t="s">
        <v>82</v>
      </c>
      <c r="G29" s="66">
        <v>50860.952949764418</v>
      </c>
      <c r="H29" s="125">
        <v>95219</v>
      </c>
      <c r="I29" s="66">
        <v>66219</v>
      </c>
      <c r="J29" s="66">
        <v>66115.600000000006</v>
      </c>
      <c r="K29" s="66">
        <f t="shared" si="2"/>
        <v>129.99284552395758</v>
      </c>
      <c r="L29" s="66">
        <f t="shared" si="3"/>
        <v>99.84385146257118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655.32815714380524</v>
      </c>
      <c r="H30" s="125">
        <v>2112</v>
      </c>
      <c r="I30" s="66">
        <v>652</v>
      </c>
      <c r="J30" s="66">
        <v>651.64</v>
      </c>
      <c r="K30" s="66">
        <f t="shared" si="2"/>
        <v>99.437204535834411</v>
      </c>
      <c r="L30" s="66">
        <f t="shared" si="3"/>
        <v>99.944785276073617</v>
      </c>
    </row>
    <row r="31" spans="2:12" x14ac:dyDescent="0.25">
      <c r="B31" s="65"/>
      <c r="C31" s="65"/>
      <c r="D31" s="65" t="s">
        <v>85</v>
      </c>
      <c r="E31" s="65"/>
      <c r="F31" s="65" t="s">
        <v>86</v>
      </c>
      <c r="G31" s="65">
        <f>G32</f>
        <v>48822.87</v>
      </c>
      <c r="H31" s="126">
        <f>H32</f>
        <v>59725</v>
      </c>
      <c r="I31" s="65">
        <f>I32</f>
        <v>70225</v>
      </c>
      <c r="J31" s="65">
        <f>J32</f>
        <v>70143.42</v>
      </c>
      <c r="K31" s="65">
        <f t="shared" si="2"/>
        <v>143.66918618262301</v>
      </c>
      <c r="L31" s="65">
        <f t="shared" si="3"/>
        <v>99.883830544677821</v>
      </c>
    </row>
    <row r="32" spans="2:12" x14ac:dyDescent="0.25">
      <c r="B32" s="66"/>
      <c r="C32" s="66"/>
      <c r="D32" s="66"/>
      <c r="E32" s="66" t="s">
        <v>87</v>
      </c>
      <c r="F32" s="66" t="s">
        <v>86</v>
      </c>
      <c r="G32" s="66">
        <v>48822.87</v>
      </c>
      <c r="H32" s="66">
        <v>59725</v>
      </c>
      <c r="I32" s="66">
        <v>70225</v>
      </c>
      <c r="J32" s="66">
        <v>70143.42</v>
      </c>
      <c r="K32" s="66">
        <f t="shared" si="2"/>
        <v>143.66918618262301</v>
      </c>
      <c r="L32" s="66">
        <f t="shared" si="3"/>
        <v>99.883830544677821</v>
      </c>
    </row>
    <row r="33" spans="2:12" x14ac:dyDescent="0.25">
      <c r="B33" s="65"/>
      <c r="C33" s="65"/>
      <c r="D33" s="65" t="s">
        <v>88</v>
      </c>
      <c r="E33" s="65"/>
      <c r="F33" s="65" t="s">
        <v>89</v>
      </c>
      <c r="G33" s="65">
        <f>G34+G35</f>
        <v>272181.95</v>
      </c>
      <c r="H33" s="65">
        <f>H34+H35</f>
        <v>366252</v>
      </c>
      <c r="I33" s="65">
        <f>I34+I35</f>
        <v>325015</v>
      </c>
      <c r="J33" s="65">
        <f>J34+J35</f>
        <v>326022.02</v>
      </c>
      <c r="K33" s="65">
        <f t="shared" si="2"/>
        <v>119.78091126174972</v>
      </c>
      <c r="L33" s="65">
        <f t="shared" si="3"/>
        <v>100.30983800747657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110518.81</v>
      </c>
      <c r="H34" s="125">
        <v>148732</v>
      </c>
      <c r="I34" s="66">
        <v>131932</v>
      </c>
      <c r="J34" s="66">
        <v>132339.4</v>
      </c>
      <c r="K34" s="66">
        <f t="shared" si="2"/>
        <v>119.74377936208326</v>
      </c>
      <c r="L34" s="66">
        <f t="shared" si="3"/>
        <v>100.30879544007519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161663.14000000001</v>
      </c>
      <c r="H35" s="125">
        <v>217520</v>
      </c>
      <c r="I35" s="66">
        <v>193083</v>
      </c>
      <c r="J35" s="66">
        <v>193682.62</v>
      </c>
      <c r="K35" s="66">
        <f t="shared" si="2"/>
        <v>119.8062959806422</v>
      </c>
      <c r="L35" s="66">
        <f t="shared" si="3"/>
        <v>100.31055038506756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G37+G41+G48+G58</f>
        <v>323430.42313889443</v>
      </c>
      <c r="H36" s="126">
        <f>H37+H41+H48+H58</f>
        <v>435383</v>
      </c>
      <c r="I36" s="65">
        <f>I37+I41+I48+I58</f>
        <v>430333</v>
      </c>
      <c r="J36" s="65">
        <f>J37+J41+J48+J58</f>
        <v>360302.18</v>
      </c>
      <c r="K36" s="65">
        <f t="shared" si="2"/>
        <v>111.40021291233673</v>
      </c>
      <c r="L36" s="65">
        <f t="shared" si="3"/>
        <v>83.726365396100235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</f>
        <v>64370.299706682585</v>
      </c>
      <c r="H37" s="126">
        <f>H38+H39+H40</f>
        <v>66937</v>
      </c>
      <c r="I37" s="65">
        <f>I38+I39+I40</f>
        <v>72237</v>
      </c>
      <c r="J37" s="65">
        <f>J38+J39+J40</f>
        <v>73488.180000000008</v>
      </c>
      <c r="K37" s="65">
        <f t="shared" si="2"/>
        <v>114.16473177049828</v>
      </c>
      <c r="L37" s="65">
        <f t="shared" si="3"/>
        <v>101.73204867311767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5468.179706682593</v>
      </c>
      <c r="H38" s="66">
        <v>3982</v>
      </c>
      <c r="I38" s="66">
        <v>3982</v>
      </c>
      <c r="J38" s="66">
        <v>9423.3700000000008</v>
      </c>
      <c r="K38" s="66">
        <f t="shared" si="2"/>
        <v>172.33102248786412</v>
      </c>
      <c r="L38" s="66">
        <f t="shared" si="3"/>
        <v>236.64917127071826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58790.63</v>
      </c>
      <c r="H39" s="66">
        <v>62756</v>
      </c>
      <c r="I39" s="66">
        <v>66956</v>
      </c>
      <c r="J39" s="66">
        <v>62808.82</v>
      </c>
      <c r="K39" s="66">
        <f t="shared" si="2"/>
        <v>106.83474560486935</v>
      </c>
      <c r="L39" s="66">
        <f t="shared" si="3"/>
        <v>93.806111476193323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111.49</v>
      </c>
      <c r="H40" s="66">
        <v>199</v>
      </c>
      <c r="I40" s="66">
        <v>1299</v>
      </c>
      <c r="J40" s="66">
        <v>1255.99</v>
      </c>
      <c r="K40" s="66">
        <f t="shared" si="2"/>
        <v>1126.5494663198494</v>
      </c>
      <c r="L40" s="66">
        <f t="shared" si="3"/>
        <v>96.68899153194765</v>
      </c>
    </row>
    <row r="41" spans="2:12" x14ac:dyDescent="0.25">
      <c r="B41" s="65"/>
      <c r="C41" s="65"/>
      <c r="D41" s="65" t="s">
        <v>104</v>
      </c>
      <c r="E41" s="65"/>
      <c r="F41" s="65" t="s">
        <v>105</v>
      </c>
      <c r="G41" s="65">
        <f>G42+G43+G44+G45+G46+G47</f>
        <v>187541.5807286482</v>
      </c>
      <c r="H41" s="65">
        <f>H42+H43+H44+H45+H46+H47</f>
        <v>269791</v>
      </c>
      <c r="I41" s="65">
        <f>I42+I43+I44+I45+I46+I47</f>
        <v>269791</v>
      </c>
      <c r="J41" s="65">
        <f>J42+J43+J44+J45+J46+J47</f>
        <v>204606.18000000002</v>
      </c>
      <c r="K41" s="65">
        <f t="shared" si="2"/>
        <v>109.09910175922128</v>
      </c>
      <c r="L41" s="65">
        <f t="shared" si="3"/>
        <v>75.838771493489418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13042.432809078236</v>
      </c>
      <c r="H42" s="125">
        <v>16059</v>
      </c>
      <c r="I42" s="125">
        <v>16059</v>
      </c>
      <c r="J42" s="66">
        <v>17307.79</v>
      </c>
      <c r="K42" s="66">
        <f t="shared" si="2"/>
        <v>132.70369304070974</v>
      </c>
      <c r="L42" s="66">
        <f t="shared" si="3"/>
        <v>107.77626253191357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83318.376800053084</v>
      </c>
      <c r="H43" s="125">
        <v>129634</v>
      </c>
      <c r="I43" s="125">
        <v>129634</v>
      </c>
      <c r="J43" s="66">
        <v>105383.31</v>
      </c>
      <c r="K43" s="66">
        <f t="shared" si="2"/>
        <v>126.48267290768062</v>
      </c>
      <c r="L43" s="66">
        <f t="shared" si="3"/>
        <v>81.29295555178426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84064.317472957715</v>
      </c>
      <c r="H44" s="125">
        <v>113680</v>
      </c>
      <c r="I44" s="125">
        <v>113680</v>
      </c>
      <c r="J44" s="66">
        <v>66624.19</v>
      </c>
      <c r="K44" s="66">
        <f t="shared" si="2"/>
        <v>79.253828500340887</v>
      </c>
      <c r="L44" s="66">
        <f t="shared" si="3"/>
        <v>58.606782195636875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3131.3186011015996</v>
      </c>
      <c r="H45" s="125">
        <v>6371</v>
      </c>
      <c r="I45" s="125">
        <v>6371</v>
      </c>
      <c r="J45" s="66">
        <v>5815.07</v>
      </c>
      <c r="K45" s="66">
        <f t="shared" si="2"/>
        <v>185.70674980036381</v>
      </c>
      <c r="L45" s="66">
        <f t="shared" si="3"/>
        <v>91.274054308585775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3246.1211759240823</v>
      </c>
      <c r="H46" s="125">
        <v>2919</v>
      </c>
      <c r="I46" s="125">
        <v>2919</v>
      </c>
      <c r="J46" s="66">
        <v>8559.26</v>
      </c>
      <c r="K46" s="66">
        <f t="shared" si="2"/>
        <v>263.67653997276955</v>
      </c>
      <c r="L46" s="66">
        <f t="shared" si="3"/>
        <v>293.22576224734496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739.01386953347935</v>
      </c>
      <c r="H47" s="66">
        <v>1128</v>
      </c>
      <c r="I47" s="66">
        <v>1128</v>
      </c>
      <c r="J47" s="66">
        <v>916.56</v>
      </c>
      <c r="K47" s="66">
        <f t="shared" si="2"/>
        <v>124.02473590632351</v>
      </c>
      <c r="L47" s="66">
        <f t="shared" si="3"/>
        <v>81.255319148936167</v>
      </c>
    </row>
    <row r="48" spans="2:12" x14ac:dyDescent="0.25">
      <c r="B48" s="65"/>
      <c r="C48" s="65"/>
      <c r="D48" s="65" t="s">
        <v>118</v>
      </c>
      <c r="E48" s="65"/>
      <c r="F48" s="65" t="s">
        <v>119</v>
      </c>
      <c r="G48" s="65">
        <f>G49+G50+G51+G52+G53+G54+G55+G56+G57</f>
        <v>59464.681133452788</v>
      </c>
      <c r="H48" s="65">
        <f>H49+H50+H51+H52+H53+H54+H55+H56+H57</f>
        <v>85134</v>
      </c>
      <c r="I48" s="65">
        <f>I49+I50+I51+I52+I53+I54+I55+I56+I57</f>
        <v>74584</v>
      </c>
      <c r="J48" s="65">
        <f>J49+J50+J51+J52+J53+J54+J55+J56+J57</f>
        <v>66137.159999999989</v>
      </c>
      <c r="K48" s="65">
        <f t="shared" si="2"/>
        <v>111.22091086568275</v>
      </c>
      <c r="L48" s="65">
        <f t="shared" si="3"/>
        <v>88.674729164432037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3073.9186409184413</v>
      </c>
      <c r="H49" s="66">
        <v>3716</v>
      </c>
      <c r="I49" s="66">
        <v>3666</v>
      </c>
      <c r="J49" s="66">
        <v>3138.22</v>
      </c>
      <c r="K49" s="66">
        <f t="shared" si="2"/>
        <v>102.09183672676342</v>
      </c>
      <c r="L49" s="66">
        <f t="shared" si="3"/>
        <v>85.603382433169671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15071.97557900325</v>
      </c>
      <c r="H50" s="125">
        <v>27387</v>
      </c>
      <c r="I50" s="66">
        <v>19387</v>
      </c>
      <c r="J50" s="66">
        <v>10925.86</v>
      </c>
      <c r="K50" s="66">
        <f t="shared" si="2"/>
        <v>72.491226798567808</v>
      </c>
      <c r="L50" s="66">
        <f t="shared" si="3"/>
        <v>56.35663073193377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805.89289269360938</v>
      </c>
      <c r="H51" s="66">
        <v>677</v>
      </c>
      <c r="I51" s="66">
        <v>677</v>
      </c>
      <c r="J51" s="66">
        <v>1667.58</v>
      </c>
      <c r="K51" s="66">
        <f t="shared" si="2"/>
        <v>206.92327915019763</v>
      </c>
      <c r="L51" s="66">
        <f t="shared" si="3"/>
        <v>246.31905465288037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20009.804233857587</v>
      </c>
      <c r="H52" s="66">
        <v>22563</v>
      </c>
      <c r="I52" s="66">
        <v>22563</v>
      </c>
      <c r="J52" s="66">
        <v>24964.21</v>
      </c>
      <c r="K52" s="66">
        <f t="shared" si="2"/>
        <v>124.75989124251056</v>
      </c>
      <c r="L52" s="66">
        <f t="shared" si="3"/>
        <v>110.64224615520986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1927.6660694140287</v>
      </c>
      <c r="H53" s="66">
        <v>1991</v>
      </c>
      <c r="I53" s="66">
        <v>1991</v>
      </c>
      <c r="J53" s="66">
        <v>2130.39</v>
      </c>
      <c r="K53" s="66">
        <f t="shared" si="2"/>
        <v>110.51654816166347</v>
      </c>
      <c r="L53" s="66">
        <f t="shared" si="3"/>
        <v>107.00100452034154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11486.49810869998</v>
      </c>
      <c r="H54" s="66">
        <v>20041</v>
      </c>
      <c r="I54" s="66">
        <v>17541</v>
      </c>
      <c r="J54" s="66">
        <v>14451.06</v>
      </c>
      <c r="K54" s="66">
        <f t="shared" si="2"/>
        <v>125.80910093960347</v>
      </c>
      <c r="L54" s="66">
        <f t="shared" si="3"/>
        <v>82.384470668719004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6195.7860508328349</v>
      </c>
      <c r="H55" s="66">
        <v>7167</v>
      </c>
      <c r="I55" s="66">
        <v>7167</v>
      </c>
      <c r="J55" s="66">
        <v>7060.32</v>
      </c>
      <c r="K55" s="66">
        <f t="shared" si="2"/>
        <v>113.95357977299676</v>
      </c>
      <c r="L55" s="66">
        <f t="shared" si="3"/>
        <v>98.51151109250732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122.05853075851084</v>
      </c>
      <c r="H56" s="66">
        <v>133</v>
      </c>
      <c r="I56" s="66">
        <v>133</v>
      </c>
      <c r="J56" s="66">
        <v>128.75</v>
      </c>
      <c r="K56" s="66">
        <f t="shared" ref="K56:K84" si="4">(J56*100)/G56</f>
        <v>105.48218072092645</v>
      </c>
      <c r="L56" s="66">
        <f t="shared" ref="L56:L84" si="5">(J56*100)/I56</f>
        <v>96.804511278195491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771.08102727453706</v>
      </c>
      <c r="H57" s="66">
        <v>1459</v>
      </c>
      <c r="I57" s="66">
        <v>1459</v>
      </c>
      <c r="J57" s="66">
        <v>1670.77</v>
      </c>
      <c r="K57" s="66">
        <f t="shared" si="4"/>
        <v>216.67891452413289</v>
      </c>
      <c r="L57" s="66">
        <f t="shared" si="5"/>
        <v>114.51473612063057</v>
      </c>
    </row>
    <row r="58" spans="2:12" x14ac:dyDescent="0.25">
      <c r="B58" s="65"/>
      <c r="C58" s="65"/>
      <c r="D58" s="65" t="s">
        <v>138</v>
      </c>
      <c r="E58" s="65"/>
      <c r="F58" s="65" t="s">
        <v>139</v>
      </c>
      <c r="G58" s="65">
        <f>G59+G60+G61+G62+G63</f>
        <v>12053.861570110823</v>
      </c>
      <c r="H58" s="65">
        <f>H59+H60+H61+H62+H63</f>
        <v>13521</v>
      </c>
      <c r="I58" s="65">
        <f>I59+I60+I61+I62+I63</f>
        <v>13721</v>
      </c>
      <c r="J58" s="65">
        <f>J59+J60+J61+J62+J63</f>
        <v>16070.66</v>
      </c>
      <c r="K58" s="65">
        <f t="shared" si="4"/>
        <v>133.3237478008655</v>
      </c>
      <c r="L58" s="65">
        <f t="shared" si="5"/>
        <v>117.12455360396473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10672.775897537991</v>
      </c>
      <c r="H59" s="66">
        <v>11596</v>
      </c>
      <c r="I59" s="66">
        <v>11596</v>
      </c>
      <c r="J59" s="66">
        <v>14646.51</v>
      </c>
      <c r="K59" s="66">
        <f t="shared" si="4"/>
        <v>137.23243269240456</v>
      </c>
      <c r="L59" s="66">
        <f t="shared" si="5"/>
        <v>126.30657123145913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428.40666268498239</v>
      </c>
      <c r="H60" s="66">
        <v>797</v>
      </c>
      <c r="I60" s="66">
        <v>797</v>
      </c>
      <c r="J60" s="66">
        <v>427.9</v>
      </c>
      <c r="K60" s="66">
        <f t="shared" si="4"/>
        <v>99.881733238739344</v>
      </c>
      <c r="L60" s="66">
        <f t="shared" si="5"/>
        <v>53.688833124215812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187.1988851284093</v>
      </c>
      <c r="H61" s="66">
        <v>199</v>
      </c>
      <c r="I61" s="66">
        <v>399</v>
      </c>
      <c r="J61" s="66">
        <v>136.88</v>
      </c>
      <c r="K61" s="66">
        <f t="shared" si="4"/>
        <v>73.120093587153036</v>
      </c>
      <c r="L61" s="66">
        <f t="shared" si="5"/>
        <v>34.305764411027567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0</v>
      </c>
      <c r="H62" s="66">
        <v>265</v>
      </c>
      <c r="I62" s="66">
        <v>265</v>
      </c>
      <c r="J62" s="66">
        <v>0</v>
      </c>
      <c r="K62" s="66" t="e">
        <f t="shared" si="4"/>
        <v>#DIV/0!</v>
      </c>
      <c r="L62" s="66">
        <f t="shared" si="5"/>
        <v>0</v>
      </c>
    </row>
    <row r="63" spans="2:12" x14ac:dyDescent="0.25">
      <c r="B63" s="66"/>
      <c r="C63" s="66"/>
      <c r="D63" s="66"/>
      <c r="E63" s="66" t="s">
        <v>148</v>
      </c>
      <c r="F63" s="66" t="s">
        <v>139</v>
      </c>
      <c r="G63" s="66">
        <v>765.48012475943995</v>
      </c>
      <c r="H63" s="66">
        <v>664</v>
      </c>
      <c r="I63" s="66">
        <v>664</v>
      </c>
      <c r="J63" s="66">
        <v>859.37</v>
      </c>
      <c r="K63" s="66">
        <f t="shared" si="4"/>
        <v>112.26548831298081</v>
      </c>
      <c r="L63" s="66">
        <f t="shared" si="5"/>
        <v>129.42319277108433</v>
      </c>
    </row>
    <row r="64" spans="2:12" x14ac:dyDescent="0.25">
      <c r="B64" s="65"/>
      <c r="C64" s="65" t="s">
        <v>149</v>
      </c>
      <c r="D64" s="65"/>
      <c r="E64" s="65"/>
      <c r="F64" s="65" t="s">
        <v>150</v>
      </c>
      <c r="G64" s="65">
        <f>G65+G67</f>
        <v>1683.7693277589749</v>
      </c>
      <c r="H64" s="65">
        <f>H65+H67</f>
        <v>2093</v>
      </c>
      <c r="I64" s="65">
        <f>I65+I67</f>
        <v>2093</v>
      </c>
      <c r="J64" s="65">
        <f>J65+J67</f>
        <v>1932.5600000000002</v>
      </c>
      <c r="K64" s="65">
        <f t="shared" si="4"/>
        <v>114.77581686157421</v>
      </c>
      <c r="L64" s="65">
        <f t="shared" si="5"/>
        <v>92.334448160535132</v>
      </c>
    </row>
    <row r="65" spans="2:12" x14ac:dyDescent="0.25">
      <c r="B65" s="65"/>
      <c r="C65" s="65"/>
      <c r="D65" s="65" t="s">
        <v>151</v>
      </c>
      <c r="E65" s="65"/>
      <c r="F65" s="65" t="s">
        <v>152</v>
      </c>
      <c r="G65" s="65">
        <f>G66</f>
        <v>0</v>
      </c>
      <c r="H65" s="65">
        <f>H66</f>
        <v>500</v>
      </c>
      <c r="I65" s="65">
        <f>I66</f>
        <v>500</v>
      </c>
      <c r="J65" s="65">
        <f>J66</f>
        <v>0</v>
      </c>
      <c r="K65" s="65" t="e">
        <f t="shared" si="4"/>
        <v>#DIV/0!</v>
      </c>
      <c r="L65" s="65">
        <f t="shared" si="5"/>
        <v>0</v>
      </c>
    </row>
    <row r="66" spans="2:12" x14ac:dyDescent="0.25">
      <c r="B66" s="66"/>
      <c r="C66" s="66"/>
      <c r="D66" s="66"/>
      <c r="E66" s="66" t="s">
        <v>153</v>
      </c>
      <c r="F66" s="66" t="s">
        <v>154</v>
      </c>
      <c r="G66" s="66">
        <v>0</v>
      </c>
      <c r="H66" s="125">
        <v>500</v>
      </c>
      <c r="I66" s="66">
        <v>500</v>
      </c>
      <c r="J66" s="66">
        <v>0</v>
      </c>
      <c r="K66" s="66" t="e">
        <f t="shared" si="4"/>
        <v>#DIV/0!</v>
      </c>
      <c r="L66" s="66">
        <f t="shared" si="5"/>
        <v>0</v>
      </c>
    </row>
    <row r="67" spans="2:12" x14ac:dyDescent="0.25">
      <c r="B67" s="65"/>
      <c r="C67" s="65"/>
      <c r="D67" s="65" t="s">
        <v>155</v>
      </c>
      <c r="E67" s="65"/>
      <c r="F67" s="65" t="s">
        <v>156</v>
      </c>
      <c r="G67" s="65">
        <f>G68+G69</f>
        <v>1683.7693277589749</v>
      </c>
      <c r="H67" s="65">
        <f>H68+H69</f>
        <v>1593</v>
      </c>
      <c r="I67" s="65">
        <f>I68+I69</f>
        <v>1593</v>
      </c>
      <c r="J67" s="65">
        <f>J68+J69</f>
        <v>1932.5600000000002</v>
      </c>
      <c r="K67" s="65">
        <f t="shared" si="4"/>
        <v>114.77581686157421</v>
      </c>
      <c r="L67" s="65">
        <f t="shared" si="5"/>
        <v>121.31575643440053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1683.7693277589749</v>
      </c>
      <c r="H68" s="66">
        <v>1593</v>
      </c>
      <c r="I68" s="66">
        <v>1593</v>
      </c>
      <c r="J68" s="66">
        <v>1920.16</v>
      </c>
      <c r="K68" s="66">
        <f t="shared" si="4"/>
        <v>114.03937394177687</v>
      </c>
      <c r="L68" s="66">
        <f t="shared" si="5"/>
        <v>120.53735091023226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0</v>
      </c>
      <c r="H69" s="66">
        <v>0</v>
      </c>
      <c r="I69" s="66">
        <v>0</v>
      </c>
      <c r="J69" s="66">
        <v>12.4</v>
      </c>
      <c r="K69" s="66" t="e">
        <f t="shared" si="4"/>
        <v>#DIV/0!</v>
      </c>
      <c r="L69" s="66" t="e">
        <f t="shared" si="5"/>
        <v>#DIV/0!</v>
      </c>
    </row>
    <row r="70" spans="2:12" x14ac:dyDescent="0.25">
      <c r="B70" s="65" t="s">
        <v>161</v>
      </c>
      <c r="C70" s="65"/>
      <c r="D70" s="65"/>
      <c r="E70" s="65"/>
      <c r="F70" s="65" t="s">
        <v>162</v>
      </c>
      <c r="G70" s="65">
        <f>G71+G82</f>
        <v>6761.9045723007494</v>
      </c>
      <c r="H70" s="65">
        <f>H71+H82</f>
        <v>22626</v>
      </c>
      <c r="I70" s="65">
        <f>I71+I82</f>
        <v>29685</v>
      </c>
      <c r="J70" s="65">
        <f>J71+J82</f>
        <v>16366.849999999999</v>
      </c>
      <c r="K70" s="65">
        <f t="shared" si="4"/>
        <v>242.04497157568062</v>
      </c>
      <c r="L70" s="65">
        <f t="shared" si="5"/>
        <v>55.135085059794498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>G72+G80</f>
        <v>3934.3778618355564</v>
      </c>
      <c r="H71" s="65">
        <f>H72+H80</f>
        <v>13585</v>
      </c>
      <c r="I71" s="65">
        <f>I72+I80</f>
        <v>20644</v>
      </c>
      <c r="J71" s="65">
        <f>J72+J80</f>
        <v>7326.61</v>
      </c>
      <c r="K71" s="65">
        <f t="shared" si="4"/>
        <v>186.22029345655736</v>
      </c>
      <c r="L71" s="65">
        <f t="shared" si="5"/>
        <v>35.490263514822708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>G73+G74+G75+G76+G77+G78+G79</f>
        <v>3934.3778618355564</v>
      </c>
      <c r="H72" s="65">
        <f>H73+H74+H75+H76+H77+H78+H79</f>
        <v>13585</v>
      </c>
      <c r="I72" s="65">
        <f>I73+I74+I75+I76+I77+I78+I79</f>
        <v>8544</v>
      </c>
      <c r="J72" s="65">
        <f>J73+J74+J75+J76+J77+J78+J79</f>
        <v>7326.61</v>
      </c>
      <c r="K72" s="65">
        <f t="shared" si="4"/>
        <v>186.22029345655736</v>
      </c>
      <c r="L72" s="65">
        <f t="shared" si="5"/>
        <v>85.751521535580522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910.68684053354559</v>
      </c>
      <c r="H73" s="66">
        <v>1195</v>
      </c>
      <c r="I73" s="66">
        <v>1195</v>
      </c>
      <c r="J73" s="66">
        <v>1890.54</v>
      </c>
      <c r="K73" s="66">
        <f t="shared" si="4"/>
        <v>207.59496194019738</v>
      </c>
      <c r="L73" s="66">
        <f t="shared" si="5"/>
        <v>158.20418410041842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664</v>
      </c>
      <c r="I74" s="66">
        <v>664</v>
      </c>
      <c r="J74" s="66">
        <v>0</v>
      </c>
      <c r="K74" s="66" t="e">
        <f t="shared" si="4"/>
        <v>#DIV/0!</v>
      </c>
      <c r="L74" s="66">
        <f t="shared" si="5"/>
        <v>0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3023.6910213020105</v>
      </c>
      <c r="H75" s="66">
        <v>1328</v>
      </c>
      <c r="I75" s="66">
        <v>1328</v>
      </c>
      <c r="J75" s="66">
        <v>4112.79</v>
      </c>
      <c r="K75" s="66">
        <f t="shared" si="4"/>
        <v>136.01885811166713</v>
      </c>
      <c r="L75" s="66">
        <f t="shared" si="5"/>
        <v>309.6980421686747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/>
      <c r="H76" s="66">
        <v>398</v>
      </c>
      <c r="I76" s="66">
        <v>398</v>
      </c>
      <c r="J76" s="66">
        <v>0</v>
      </c>
      <c r="K76" s="66" t="e">
        <f t="shared" si="4"/>
        <v>#DIV/0!</v>
      </c>
      <c r="L76" s="66">
        <f t="shared" si="5"/>
        <v>0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/>
      <c r="H77" s="125">
        <v>10000</v>
      </c>
      <c r="I77" s="66">
        <v>2859</v>
      </c>
      <c r="J77" s="66">
        <v>0</v>
      </c>
      <c r="K77" s="66" t="e">
        <f t="shared" si="4"/>
        <v>#DIV/0!</v>
      </c>
      <c r="L77" s="66">
        <f t="shared" si="5"/>
        <v>0</v>
      </c>
    </row>
    <row r="78" spans="2:12" x14ac:dyDescent="0.25">
      <c r="B78" s="66"/>
      <c r="C78" s="66"/>
      <c r="D78" s="66"/>
      <c r="E78" s="66" t="s">
        <v>177</v>
      </c>
      <c r="F78" s="66" t="s">
        <v>178</v>
      </c>
      <c r="G78" s="66"/>
      <c r="H78" s="66">
        <v>0</v>
      </c>
      <c r="I78" s="66">
        <v>1100</v>
      </c>
      <c r="J78" s="66">
        <v>1064.08</v>
      </c>
      <c r="K78" s="66" t="e">
        <f t="shared" si="4"/>
        <v>#DIV/0!</v>
      </c>
      <c r="L78" s="66">
        <f t="shared" si="5"/>
        <v>96.734545454545454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/>
      <c r="H79" s="66">
        <v>0</v>
      </c>
      <c r="I79" s="66">
        <v>1000</v>
      </c>
      <c r="J79" s="66">
        <v>259.2</v>
      </c>
      <c r="K79" s="66" t="e">
        <f t="shared" si="4"/>
        <v>#DIV/0!</v>
      </c>
      <c r="L79" s="66">
        <f t="shared" si="5"/>
        <v>25.92</v>
      </c>
    </row>
    <row r="80" spans="2:12" x14ac:dyDescent="0.25">
      <c r="B80" s="65"/>
      <c r="C80" s="65"/>
      <c r="D80" s="65" t="s">
        <v>181</v>
      </c>
      <c r="E80" s="65"/>
      <c r="F80" s="65" t="s">
        <v>182</v>
      </c>
      <c r="G80" s="65">
        <f>G81</f>
        <v>0</v>
      </c>
      <c r="H80" s="65">
        <f>H81</f>
        <v>0</v>
      </c>
      <c r="I80" s="65">
        <f>I81</f>
        <v>12100</v>
      </c>
      <c r="J80" s="65">
        <f>J81</f>
        <v>0</v>
      </c>
      <c r="K80" s="65" t="e">
        <f t="shared" si="4"/>
        <v>#DIV/0!</v>
      </c>
      <c r="L80" s="65">
        <f t="shared" si="5"/>
        <v>0</v>
      </c>
    </row>
    <row r="81" spans="2:12" x14ac:dyDescent="0.25">
      <c r="B81" s="66"/>
      <c r="C81" s="66"/>
      <c r="D81" s="66"/>
      <c r="E81" s="66" t="s">
        <v>183</v>
      </c>
      <c r="F81" s="66" t="s">
        <v>184</v>
      </c>
      <c r="G81" s="66">
        <v>0</v>
      </c>
      <c r="H81" s="66">
        <v>0</v>
      </c>
      <c r="I81" s="66">
        <v>12100</v>
      </c>
      <c r="J81" s="66">
        <v>0</v>
      </c>
      <c r="K81" s="66" t="e">
        <f t="shared" si="4"/>
        <v>#DIV/0!</v>
      </c>
      <c r="L81" s="66">
        <f t="shared" si="5"/>
        <v>0</v>
      </c>
    </row>
    <row r="82" spans="2:12" x14ac:dyDescent="0.25">
      <c r="B82" s="65"/>
      <c r="C82" s="65" t="s">
        <v>185</v>
      </c>
      <c r="D82" s="65"/>
      <c r="E82" s="65"/>
      <c r="F82" s="65" t="s">
        <v>186</v>
      </c>
      <c r="G82" s="65">
        <f t="shared" ref="G82:J83" si="6">G83</f>
        <v>2827.5267104651934</v>
      </c>
      <c r="H82" s="65">
        <f t="shared" si="6"/>
        <v>9041</v>
      </c>
      <c r="I82" s="65">
        <f t="shared" si="6"/>
        <v>9041</v>
      </c>
      <c r="J82" s="65">
        <f t="shared" si="6"/>
        <v>9040.24</v>
      </c>
      <c r="K82" s="65">
        <f t="shared" si="4"/>
        <v>319.7225322944048</v>
      </c>
      <c r="L82" s="65">
        <f t="shared" si="5"/>
        <v>99.991593850237805</v>
      </c>
    </row>
    <row r="83" spans="2:12" x14ac:dyDescent="0.25">
      <c r="B83" s="65"/>
      <c r="C83" s="65"/>
      <c r="D83" s="65" t="s">
        <v>187</v>
      </c>
      <c r="E83" s="65"/>
      <c r="F83" s="65" t="s">
        <v>188</v>
      </c>
      <c r="G83" s="65">
        <f t="shared" si="6"/>
        <v>2827.5267104651934</v>
      </c>
      <c r="H83" s="65">
        <f t="shared" si="6"/>
        <v>9041</v>
      </c>
      <c r="I83" s="65">
        <f t="shared" si="6"/>
        <v>9041</v>
      </c>
      <c r="J83" s="65">
        <f t="shared" si="6"/>
        <v>9040.24</v>
      </c>
      <c r="K83" s="65">
        <f t="shared" si="4"/>
        <v>319.7225322944048</v>
      </c>
      <c r="L83" s="65">
        <f t="shared" si="5"/>
        <v>99.991593850237805</v>
      </c>
    </row>
    <row r="84" spans="2:12" x14ac:dyDescent="0.25">
      <c r="B84" s="66"/>
      <c r="C84" s="66"/>
      <c r="D84" s="66"/>
      <c r="E84" s="66" t="s">
        <v>189</v>
      </c>
      <c r="F84" s="66" t="s">
        <v>188</v>
      </c>
      <c r="G84" s="66">
        <v>2827.5267104651934</v>
      </c>
      <c r="H84" s="125">
        <v>9041</v>
      </c>
      <c r="I84" s="66">
        <v>9041</v>
      </c>
      <c r="J84" s="66">
        <v>9040.24</v>
      </c>
      <c r="K84" s="66">
        <f t="shared" si="4"/>
        <v>319.7225322944048</v>
      </c>
      <c r="L84" s="66">
        <f t="shared" si="5"/>
        <v>99.991593850237805</v>
      </c>
    </row>
    <row r="85" spans="2:12" x14ac:dyDescent="0.25">
      <c r="B85" s="65"/>
      <c r="C85" s="66"/>
      <c r="D85" s="67"/>
      <c r="E85" s="68"/>
      <c r="F85" s="8"/>
      <c r="G85" s="65"/>
      <c r="H85" s="65"/>
      <c r="I85" s="65"/>
      <c r="J85" s="65"/>
      <c r="K85" s="70"/>
      <c r="L85" s="70"/>
    </row>
  </sheetData>
  <mergeCells count="7">
    <mergeCell ref="B22:F22"/>
    <mergeCell ref="B23:F23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8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topLeftCell="A10" zoomScaleNormal="100" workbookViewId="0">
      <selection activeCell="C11" sqref="C11:F11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1639161.1878691351</v>
      </c>
      <c r="D6" s="71">
        <f>D7+D9</f>
        <v>2083139</v>
      </c>
      <c r="E6" s="71">
        <f>E7+E9</f>
        <v>2035003</v>
      </c>
      <c r="F6" s="71">
        <f>F7+F9</f>
        <v>1964714.52</v>
      </c>
      <c r="G6" s="72">
        <f t="shared" ref="G6:G15" si="0">(F6*100)/C6</f>
        <v>119.86097124188717</v>
      </c>
      <c r="H6" s="72">
        <f t="shared" ref="H6:H15" si="1">(F6*100)/E6</f>
        <v>96.5460257306746</v>
      </c>
    </row>
    <row r="7" spans="1:8" x14ac:dyDescent="0.25">
      <c r="A7"/>
      <c r="B7" s="8" t="s">
        <v>190</v>
      </c>
      <c r="C7" s="71">
        <f>C8</f>
        <v>1615976.3222509786</v>
      </c>
      <c r="D7" s="71">
        <f>D8</f>
        <v>2061718</v>
      </c>
      <c r="E7" s="71">
        <f>E8</f>
        <v>2009779</v>
      </c>
      <c r="F7" s="71">
        <f>F8</f>
        <v>1939490.52</v>
      </c>
      <c r="G7" s="72">
        <f t="shared" si="0"/>
        <v>120.01973626063911</v>
      </c>
      <c r="H7" s="72">
        <f t="shared" si="1"/>
        <v>96.502676164891767</v>
      </c>
    </row>
    <row r="8" spans="1:8" x14ac:dyDescent="0.25">
      <c r="A8"/>
      <c r="B8" s="16" t="s">
        <v>191</v>
      </c>
      <c r="C8" s="73">
        <f>' Račun prihoda i rashoda'!G17</f>
        <v>1615976.3222509786</v>
      </c>
      <c r="D8" s="73">
        <f>' Račun prihoda i rashoda'!H17</f>
        <v>2061718</v>
      </c>
      <c r="E8" s="73">
        <f>' Račun prihoda i rashoda'!I17</f>
        <v>2009779</v>
      </c>
      <c r="F8" s="73">
        <f>' Račun prihoda i rashoda'!J17</f>
        <v>1939490.52</v>
      </c>
      <c r="G8" s="70">
        <f>(F8*100)/C8</f>
        <v>120.01973626063911</v>
      </c>
      <c r="H8" s="70">
        <f>(F8*100)/E8</f>
        <v>96.502676164891767</v>
      </c>
    </row>
    <row r="9" spans="1:8" x14ac:dyDescent="0.25">
      <c r="A9"/>
      <c r="B9" s="8" t="s">
        <v>192</v>
      </c>
      <c r="C9" s="71">
        <f>C10</f>
        <v>23184.86561815648</v>
      </c>
      <c r="D9" s="71">
        <f>D10</f>
        <v>21421</v>
      </c>
      <c r="E9" s="71">
        <f>E10</f>
        <v>25224</v>
      </c>
      <c r="F9" s="71">
        <f>F10</f>
        <v>25224</v>
      </c>
      <c r="G9" s="72">
        <f t="shared" si="0"/>
        <v>108.79510977301778</v>
      </c>
      <c r="H9" s="72">
        <f t="shared" si="1"/>
        <v>100</v>
      </c>
    </row>
    <row r="10" spans="1:8" x14ac:dyDescent="0.25">
      <c r="A10"/>
      <c r="B10" s="16" t="s">
        <v>193</v>
      </c>
      <c r="C10" s="73">
        <f>' Račun prihoda i rashoda'!G12</f>
        <v>23184.86561815648</v>
      </c>
      <c r="D10" s="73">
        <f>' Račun prihoda i rashoda'!H12</f>
        <v>21421</v>
      </c>
      <c r="E10" s="73">
        <f>' Račun prihoda i rashoda'!I12</f>
        <v>25224</v>
      </c>
      <c r="F10" s="73">
        <f>' Račun prihoda i rashoda'!J12</f>
        <v>25224</v>
      </c>
      <c r="G10" s="70">
        <f t="shared" si="0"/>
        <v>108.79510977301778</v>
      </c>
      <c r="H10" s="70">
        <f t="shared" si="1"/>
        <v>100</v>
      </c>
    </row>
    <row r="11" spans="1:8" x14ac:dyDescent="0.25">
      <c r="B11" s="8" t="s">
        <v>33</v>
      </c>
      <c r="C11" s="75">
        <f>C12+C14</f>
        <v>1633243.3963766671</v>
      </c>
      <c r="D11" s="75">
        <f>D12+D14</f>
        <v>2081504</v>
      </c>
      <c r="E11" s="75">
        <f>E12+E14</f>
        <v>2031855</v>
      </c>
      <c r="F11" s="75">
        <f>F12+F14</f>
        <v>1947988.33</v>
      </c>
      <c r="G11" s="72">
        <f t="shared" si="0"/>
        <v>119.27115911330738</v>
      </c>
      <c r="H11" s="72">
        <f t="shared" si="1"/>
        <v>95.872408710267223</v>
      </c>
    </row>
    <row r="12" spans="1:8" x14ac:dyDescent="0.25">
      <c r="A12"/>
      <c r="B12" s="8" t="s">
        <v>190</v>
      </c>
      <c r="C12" s="75">
        <f>C13</f>
        <v>1615976.3222509786</v>
      </c>
      <c r="D12" s="75">
        <f>D13</f>
        <v>2061728</v>
      </c>
      <c r="E12" s="75">
        <f>E13</f>
        <v>2009779</v>
      </c>
      <c r="F12" s="75">
        <f>F13</f>
        <v>1939637.06</v>
      </c>
      <c r="G12" s="72">
        <f t="shared" si="0"/>
        <v>120.02880446281399</v>
      </c>
      <c r="H12" s="72">
        <f t="shared" si="1"/>
        <v>96.509967513841076</v>
      </c>
    </row>
    <row r="13" spans="1:8" x14ac:dyDescent="0.25">
      <c r="A13"/>
      <c r="B13" s="16" t="s">
        <v>191</v>
      </c>
      <c r="C13" s="73">
        <v>1615976.3222509786</v>
      </c>
      <c r="D13" s="73">
        <f>'Posebni dio'!C7</f>
        <v>2061728</v>
      </c>
      <c r="E13" s="73">
        <f>'Posebni dio'!D7</f>
        <v>2009779</v>
      </c>
      <c r="F13" s="73">
        <f>'Posebni dio'!E7</f>
        <v>1939637.06</v>
      </c>
      <c r="G13" s="70">
        <f t="shared" si="0"/>
        <v>120.02880446281399</v>
      </c>
      <c r="H13" s="70">
        <f t="shared" si="1"/>
        <v>96.509967513841076</v>
      </c>
    </row>
    <row r="14" spans="1:8" x14ac:dyDescent="0.25">
      <c r="A14"/>
      <c r="B14" s="8" t="s">
        <v>192</v>
      </c>
      <c r="C14" s="75">
        <f>C15</f>
        <v>17267.074125688498</v>
      </c>
      <c r="D14" s="75">
        <f>D15</f>
        <v>19776</v>
      </c>
      <c r="E14" s="75">
        <f>E15</f>
        <v>22076</v>
      </c>
      <c r="F14" s="75">
        <f>F15</f>
        <v>8351.27</v>
      </c>
      <c r="G14" s="72">
        <f t="shared" si="0"/>
        <v>48.365287246758754</v>
      </c>
      <c r="H14" s="72">
        <f t="shared" si="1"/>
        <v>37.829633991665155</v>
      </c>
    </row>
    <row r="15" spans="1:8" x14ac:dyDescent="0.25">
      <c r="A15"/>
      <c r="B15" s="16" t="s">
        <v>193</v>
      </c>
      <c r="C15" s="73">
        <v>17267.074125688498</v>
      </c>
      <c r="D15" s="73">
        <f>'Posebni dio'!C8</f>
        <v>19776</v>
      </c>
      <c r="E15" s="73">
        <f>'Posebni dio'!D8</f>
        <v>22076</v>
      </c>
      <c r="F15" s="73">
        <f>'Posebni dio'!E8</f>
        <v>8351.27</v>
      </c>
      <c r="G15" s="70">
        <f t="shared" si="0"/>
        <v>48.365287246758754</v>
      </c>
      <c r="H15" s="70">
        <f t="shared" si="1"/>
        <v>37.829633991665155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F11" sqref="F11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1633243.4016099276</v>
      </c>
      <c r="D6" s="75">
        <f t="shared" si="0"/>
        <v>2081504</v>
      </c>
      <c r="E6" s="75">
        <f t="shared" si="0"/>
        <v>2031855</v>
      </c>
      <c r="F6" s="75">
        <f t="shared" si="0"/>
        <v>1947988.33</v>
      </c>
      <c r="G6" s="70">
        <f>(F6*100)/C6</f>
        <v>119.27115873113711</v>
      </c>
      <c r="H6" s="70">
        <f>(F6*100)/E6</f>
        <v>95.872408710267223</v>
      </c>
    </row>
    <row r="7" spans="2:8" x14ac:dyDescent="0.25">
      <c r="B7" s="8" t="s">
        <v>194</v>
      </c>
      <c r="C7" s="75">
        <f t="shared" si="0"/>
        <v>1633243.4016099276</v>
      </c>
      <c r="D7" s="75">
        <f t="shared" si="0"/>
        <v>2081504</v>
      </c>
      <c r="E7" s="75">
        <f t="shared" si="0"/>
        <v>2031855</v>
      </c>
      <c r="F7" s="75">
        <f t="shared" si="0"/>
        <v>1947988.33</v>
      </c>
      <c r="G7" s="70">
        <f>(F7*100)/C7</f>
        <v>119.27115873113711</v>
      </c>
      <c r="H7" s="70">
        <f>(F7*100)/E7</f>
        <v>95.872408710267223</v>
      </c>
    </row>
    <row r="8" spans="2:8" x14ac:dyDescent="0.25">
      <c r="B8" s="11" t="s">
        <v>195</v>
      </c>
      <c r="C8" s="73">
        <f>' Račun prihoda i rashoda'!G24</f>
        <v>1633243.4016099276</v>
      </c>
      <c r="D8" s="73">
        <f>' Račun prihoda i rashoda'!H24</f>
        <v>2081504</v>
      </c>
      <c r="E8" s="73">
        <f>' Račun prihoda i rashoda'!I24</f>
        <v>2031855</v>
      </c>
      <c r="F8" s="73">
        <f>' Račun prihoda i rashoda'!J24</f>
        <v>1947988.33</v>
      </c>
      <c r="G8" s="70">
        <f>(F8*100)/C8</f>
        <v>119.27115873113711</v>
      </c>
      <c r="H8" s="70">
        <f>(F8*100)/E8</f>
        <v>95.872408710267223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36" sqref="H3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G37" sqref="G3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1"/>
  <sheetViews>
    <sheetView zoomScaleNormal="100" workbookViewId="0">
      <selection activeCell="F90" sqref="F90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6" width="11.28515625" style="40" customWidth="1"/>
    <col min="7" max="7" width="11.85546875" style="40" customWidth="1"/>
    <col min="8" max="8" width="13.140625" style="40" customWidth="1"/>
    <col min="9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196</v>
      </c>
      <c r="C1" s="39"/>
    </row>
    <row r="2" spans="1:6" ht="15" customHeight="1" x14ac:dyDescent="0.2">
      <c r="A2" s="41" t="s">
        <v>35</v>
      </c>
      <c r="B2" s="42" t="s">
        <v>197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</f>
        <v>2081504</v>
      </c>
      <c r="D6" s="39">
        <f t="shared" ref="D6:E6" si="0">D7+D8</f>
        <v>2031855</v>
      </c>
      <c r="E6" s="39">
        <f t="shared" si="0"/>
        <v>1947988.33</v>
      </c>
    </row>
    <row r="7" spans="1:6" x14ac:dyDescent="0.2">
      <c r="A7" s="47" t="s">
        <v>198</v>
      </c>
      <c r="B7" s="46"/>
      <c r="C7" s="77">
        <f>C11</f>
        <v>2061728</v>
      </c>
      <c r="D7" s="77">
        <f>D11</f>
        <v>2009779</v>
      </c>
      <c r="E7" s="77">
        <f>E11</f>
        <v>1939637.06</v>
      </c>
      <c r="F7" s="77">
        <f>(E7*100)/D7</f>
        <v>96.509967513841076</v>
      </c>
    </row>
    <row r="8" spans="1:6" x14ac:dyDescent="0.2">
      <c r="A8" s="47" t="s">
        <v>75</v>
      </c>
      <c r="B8" s="46"/>
      <c r="C8" s="77">
        <f>C75</f>
        <v>19776</v>
      </c>
      <c r="D8" s="77">
        <f>D75</f>
        <v>22076</v>
      </c>
      <c r="E8" s="77">
        <f>E75</f>
        <v>8351.27</v>
      </c>
      <c r="F8" s="77">
        <f>(E8*100)/D8</f>
        <v>37.829633991665155</v>
      </c>
    </row>
    <row r="9" spans="1:6" s="57" customFormat="1" x14ac:dyDescent="0.2"/>
    <row r="10" spans="1:6" ht="38.25" x14ac:dyDescent="0.2">
      <c r="A10" s="47" t="s">
        <v>199</v>
      </c>
      <c r="B10" s="47" t="s">
        <v>200</v>
      </c>
      <c r="C10" s="47" t="s">
        <v>47</v>
      </c>
      <c r="D10" s="47" t="s">
        <v>201</v>
      </c>
      <c r="E10" s="47" t="s">
        <v>202</v>
      </c>
      <c r="F10" s="47" t="s">
        <v>203</v>
      </c>
    </row>
    <row r="11" spans="1:6" x14ac:dyDescent="0.2">
      <c r="A11" s="48" t="s">
        <v>198</v>
      </c>
      <c r="B11" s="48" t="s">
        <v>204</v>
      </c>
      <c r="C11" s="78">
        <f>C12+C56</f>
        <v>2061728</v>
      </c>
      <c r="D11" s="78">
        <f>D12+D56</f>
        <v>2009779</v>
      </c>
      <c r="E11" s="78">
        <f>E12+E56</f>
        <v>1939637.06</v>
      </c>
      <c r="F11" s="79">
        <f>(E11*100)/D11</f>
        <v>96.509967513841076</v>
      </c>
    </row>
    <row r="12" spans="1:6" x14ac:dyDescent="0.2">
      <c r="A12" s="49" t="s">
        <v>73</v>
      </c>
      <c r="B12" s="50" t="s">
        <v>74</v>
      </c>
      <c r="C12" s="80">
        <f>C13+C23+C51</f>
        <v>2040297</v>
      </c>
      <c r="D12" s="80">
        <f>D13+D23+D51</f>
        <v>1983389</v>
      </c>
      <c r="E12" s="80">
        <f>E13+E23+E51</f>
        <v>1925348.49</v>
      </c>
      <c r="F12" s="81">
        <f>(E12*100)/D12</f>
        <v>97.073669865064289</v>
      </c>
    </row>
    <row r="13" spans="1:6" x14ac:dyDescent="0.2">
      <c r="A13" s="51" t="s">
        <v>75</v>
      </c>
      <c r="B13" s="52" t="s">
        <v>76</v>
      </c>
      <c r="C13" s="82">
        <f>C14+C18+C20</f>
        <v>1621402</v>
      </c>
      <c r="D13" s="82">
        <f>D14+D18+D20</f>
        <v>1569744</v>
      </c>
      <c r="E13" s="82">
        <f>E14+E18+E20</f>
        <v>1569386.74</v>
      </c>
      <c r="F13" s="81">
        <f>(E13*100)/D13</f>
        <v>99.97724087494521</v>
      </c>
    </row>
    <row r="14" spans="1:6" x14ac:dyDescent="0.2">
      <c r="A14" s="53" t="s">
        <v>77</v>
      </c>
      <c r="B14" s="54" t="s">
        <v>78</v>
      </c>
      <c r="C14" s="83">
        <f>C15+C16+C17</f>
        <v>1195425</v>
      </c>
      <c r="D14" s="83">
        <f>D15+D16+D17</f>
        <v>1174504</v>
      </c>
      <c r="E14" s="83">
        <f>E15+E16+E17</f>
        <v>1173221.3</v>
      </c>
      <c r="F14" s="83">
        <f>(E14*100)/D14</f>
        <v>99.890787941122383</v>
      </c>
    </row>
    <row r="15" spans="1:6" x14ac:dyDescent="0.2">
      <c r="A15" s="55" t="s">
        <v>79</v>
      </c>
      <c r="B15" s="56" t="s">
        <v>80</v>
      </c>
      <c r="C15" s="84">
        <v>1098094</v>
      </c>
      <c r="D15" s="84">
        <v>1107633</v>
      </c>
      <c r="E15" s="84">
        <v>1106454.06</v>
      </c>
      <c r="F15" s="84"/>
    </row>
    <row r="16" spans="1:6" x14ac:dyDescent="0.2">
      <c r="A16" s="55" t="s">
        <v>81</v>
      </c>
      <c r="B16" s="56" t="s">
        <v>82</v>
      </c>
      <c r="C16" s="84">
        <v>95219</v>
      </c>
      <c r="D16" s="84">
        <v>66219</v>
      </c>
      <c r="E16" s="84">
        <v>66115.600000000006</v>
      </c>
      <c r="F16" s="84"/>
    </row>
    <row r="17" spans="1:6" x14ac:dyDescent="0.2">
      <c r="A17" s="55" t="s">
        <v>83</v>
      </c>
      <c r="B17" s="56" t="s">
        <v>84</v>
      </c>
      <c r="C17" s="84">
        <v>2112</v>
      </c>
      <c r="D17" s="84">
        <v>652</v>
      </c>
      <c r="E17" s="84">
        <v>651.64</v>
      </c>
      <c r="F17" s="84"/>
    </row>
    <row r="18" spans="1:6" x14ac:dyDescent="0.2">
      <c r="A18" s="53" t="s">
        <v>85</v>
      </c>
      <c r="B18" s="54" t="s">
        <v>86</v>
      </c>
      <c r="C18" s="83">
        <f>C19</f>
        <v>59725</v>
      </c>
      <c r="D18" s="83">
        <f>D19</f>
        <v>70225</v>
      </c>
      <c r="E18" s="83">
        <f>E19</f>
        <v>70143.42</v>
      </c>
      <c r="F18" s="83">
        <f>(E18*100)/D18</f>
        <v>99.883830544677821</v>
      </c>
    </row>
    <row r="19" spans="1:6" x14ac:dyDescent="0.2">
      <c r="A19" s="55" t="s">
        <v>87</v>
      </c>
      <c r="B19" s="56" t="s">
        <v>86</v>
      </c>
      <c r="C19" s="84">
        <v>59725</v>
      </c>
      <c r="D19" s="84">
        <v>70225</v>
      </c>
      <c r="E19" s="84">
        <v>70143.42</v>
      </c>
      <c r="F19" s="84"/>
    </row>
    <row r="20" spans="1:6" x14ac:dyDescent="0.2">
      <c r="A20" s="53" t="s">
        <v>88</v>
      </c>
      <c r="B20" s="54" t="s">
        <v>89</v>
      </c>
      <c r="C20" s="83">
        <f>C21+C22</f>
        <v>366252</v>
      </c>
      <c r="D20" s="83">
        <f>D21+D22</f>
        <v>325015</v>
      </c>
      <c r="E20" s="83">
        <f>E21+E22</f>
        <v>326022.02</v>
      </c>
      <c r="F20" s="83">
        <f>(E20*100)/D20</f>
        <v>100.30983800747657</v>
      </c>
    </row>
    <row r="21" spans="1:6" x14ac:dyDescent="0.2">
      <c r="A21" s="55" t="s">
        <v>90</v>
      </c>
      <c r="B21" s="56" t="s">
        <v>91</v>
      </c>
      <c r="C21" s="84">
        <v>148732</v>
      </c>
      <c r="D21" s="84">
        <v>131932</v>
      </c>
      <c r="E21" s="84">
        <v>132339.4</v>
      </c>
      <c r="F21" s="84"/>
    </row>
    <row r="22" spans="1:6" x14ac:dyDescent="0.2">
      <c r="A22" s="55" t="s">
        <v>92</v>
      </c>
      <c r="B22" s="56" t="s">
        <v>93</v>
      </c>
      <c r="C22" s="84">
        <v>217520</v>
      </c>
      <c r="D22" s="84">
        <v>193083</v>
      </c>
      <c r="E22" s="84">
        <v>193682.62</v>
      </c>
      <c r="F22" s="84"/>
    </row>
    <row r="23" spans="1:6" x14ac:dyDescent="0.2">
      <c r="A23" s="51" t="s">
        <v>94</v>
      </c>
      <c r="B23" s="52" t="s">
        <v>95</v>
      </c>
      <c r="C23" s="82">
        <f>C24+C28+C35+C45</f>
        <v>416802</v>
      </c>
      <c r="D23" s="82">
        <f>D24+D28+D35+D45</f>
        <v>411552</v>
      </c>
      <c r="E23" s="82">
        <f>E24+E28+E35+E45</f>
        <v>354041.58999999997</v>
      </c>
      <c r="F23" s="81">
        <f>(E23*100)/D23</f>
        <v>86.025967556955138</v>
      </c>
    </row>
    <row r="24" spans="1:6" x14ac:dyDescent="0.2">
      <c r="A24" s="53" t="s">
        <v>96</v>
      </c>
      <c r="B24" s="54" t="s">
        <v>97</v>
      </c>
      <c r="C24" s="83">
        <f>C25+C26+C27</f>
        <v>66937</v>
      </c>
      <c r="D24" s="83">
        <f>D25+D26+D27</f>
        <v>72237</v>
      </c>
      <c r="E24" s="83">
        <f>E25+E26+E27</f>
        <v>73488.180000000008</v>
      </c>
      <c r="F24" s="83">
        <f>(E24*100)/D24</f>
        <v>101.73204867311767</v>
      </c>
    </row>
    <row r="25" spans="1:6" x14ac:dyDescent="0.2">
      <c r="A25" s="55" t="s">
        <v>98</v>
      </c>
      <c r="B25" s="56" t="s">
        <v>99</v>
      </c>
      <c r="C25" s="84">
        <v>3982</v>
      </c>
      <c r="D25" s="84">
        <v>3982</v>
      </c>
      <c r="E25" s="84">
        <v>9423.3700000000008</v>
      </c>
      <c r="F25" s="84"/>
    </row>
    <row r="26" spans="1:6" ht="25.5" x14ac:dyDescent="0.2">
      <c r="A26" s="55" t="s">
        <v>100</v>
      </c>
      <c r="B26" s="56" t="s">
        <v>101</v>
      </c>
      <c r="C26" s="84">
        <v>62756</v>
      </c>
      <c r="D26" s="84">
        <v>66956</v>
      </c>
      <c r="E26" s="84">
        <v>62808.82</v>
      </c>
      <c r="F26" s="84"/>
    </row>
    <row r="27" spans="1:6" x14ac:dyDescent="0.2">
      <c r="A27" s="55" t="s">
        <v>102</v>
      </c>
      <c r="B27" s="56" t="s">
        <v>103</v>
      </c>
      <c r="C27" s="84">
        <v>199</v>
      </c>
      <c r="D27" s="84">
        <v>1299</v>
      </c>
      <c r="E27" s="84">
        <v>1255.99</v>
      </c>
      <c r="F27" s="84"/>
    </row>
    <row r="28" spans="1:6" x14ac:dyDescent="0.2">
      <c r="A28" s="53" t="s">
        <v>104</v>
      </c>
      <c r="B28" s="54" t="s">
        <v>105</v>
      </c>
      <c r="C28" s="83">
        <f>C29+C30+C31+C32+C33+C34</f>
        <v>259837</v>
      </c>
      <c r="D28" s="83">
        <f>D29+D30+D31+D32+D33+D34</f>
        <v>259837</v>
      </c>
      <c r="E28" s="83">
        <f>E29+E30+E31+E32+E33+E34</f>
        <v>198923.72999999998</v>
      </c>
      <c r="F28" s="83">
        <f>(E28*100)/D28</f>
        <v>76.557122349780826</v>
      </c>
    </row>
    <row r="29" spans="1:6" x14ac:dyDescent="0.2">
      <c r="A29" s="55" t="s">
        <v>106</v>
      </c>
      <c r="B29" s="56" t="s">
        <v>107</v>
      </c>
      <c r="C29" s="84">
        <v>14599</v>
      </c>
      <c r="D29" s="84">
        <v>14599</v>
      </c>
      <c r="E29" s="84">
        <v>15241.55</v>
      </c>
      <c r="F29" s="84"/>
    </row>
    <row r="30" spans="1:6" x14ac:dyDescent="0.2">
      <c r="A30" s="55" t="s">
        <v>108</v>
      </c>
      <c r="B30" s="56" t="s">
        <v>109</v>
      </c>
      <c r="C30" s="84">
        <v>122998</v>
      </c>
      <c r="D30" s="84">
        <v>122998</v>
      </c>
      <c r="E30" s="84">
        <v>105271.11</v>
      </c>
      <c r="F30" s="84"/>
    </row>
    <row r="31" spans="1:6" x14ac:dyDescent="0.2">
      <c r="A31" s="55" t="s">
        <v>110</v>
      </c>
      <c r="B31" s="56" t="s">
        <v>111</v>
      </c>
      <c r="C31" s="84">
        <v>113680</v>
      </c>
      <c r="D31" s="84">
        <v>113680</v>
      </c>
      <c r="E31" s="84">
        <v>66547.710000000006</v>
      </c>
      <c r="F31" s="84"/>
    </row>
    <row r="32" spans="1:6" x14ac:dyDescent="0.2">
      <c r="A32" s="55" t="s">
        <v>112</v>
      </c>
      <c r="B32" s="56" t="s">
        <v>113</v>
      </c>
      <c r="C32" s="84">
        <v>4778</v>
      </c>
      <c r="D32" s="84">
        <v>4778</v>
      </c>
      <c r="E32" s="84">
        <v>5497.02</v>
      </c>
      <c r="F32" s="84"/>
    </row>
    <row r="33" spans="1:6" x14ac:dyDescent="0.2">
      <c r="A33" s="55" t="s">
        <v>114</v>
      </c>
      <c r="B33" s="56" t="s">
        <v>115</v>
      </c>
      <c r="C33" s="84">
        <v>2654</v>
      </c>
      <c r="D33" s="84">
        <v>2654</v>
      </c>
      <c r="E33" s="84">
        <v>5579.32</v>
      </c>
      <c r="F33" s="84"/>
    </row>
    <row r="34" spans="1:6" x14ac:dyDescent="0.2">
      <c r="A34" s="55" t="s">
        <v>116</v>
      </c>
      <c r="B34" s="56" t="s">
        <v>117</v>
      </c>
      <c r="C34" s="84">
        <v>1128</v>
      </c>
      <c r="D34" s="84">
        <v>1128</v>
      </c>
      <c r="E34" s="84">
        <v>787.02</v>
      </c>
      <c r="F34" s="84"/>
    </row>
    <row r="35" spans="1:6" x14ac:dyDescent="0.2">
      <c r="A35" s="53" t="s">
        <v>118</v>
      </c>
      <c r="B35" s="54" t="s">
        <v>119</v>
      </c>
      <c r="C35" s="83">
        <f>C36+C37+C38+C39+C40+C41+C42+C43+C44</f>
        <v>77038</v>
      </c>
      <c r="D35" s="83">
        <f>D36+D37+D38+D39+D40+D41+D42+D43+D44</f>
        <v>66488</v>
      </c>
      <c r="E35" s="83">
        <f>E36+E37+E38+E39+E40+E41+E42+E43+E44</f>
        <v>66137.159999999989</v>
      </c>
      <c r="F35" s="83">
        <f>(E35*100)/D35</f>
        <v>99.472325833233057</v>
      </c>
    </row>
    <row r="36" spans="1:6" x14ac:dyDescent="0.2">
      <c r="A36" s="55" t="s">
        <v>120</v>
      </c>
      <c r="B36" s="56" t="s">
        <v>121</v>
      </c>
      <c r="C36" s="84">
        <v>3716</v>
      </c>
      <c r="D36" s="84">
        <v>3666</v>
      </c>
      <c r="E36" s="84">
        <v>3138.22</v>
      </c>
      <c r="F36" s="84"/>
    </row>
    <row r="37" spans="1:6" x14ac:dyDescent="0.2">
      <c r="A37" s="55" t="s">
        <v>122</v>
      </c>
      <c r="B37" s="56" t="s">
        <v>123</v>
      </c>
      <c r="C37" s="84">
        <v>19291</v>
      </c>
      <c r="D37" s="84">
        <v>11291</v>
      </c>
      <c r="E37" s="84">
        <v>10925.86</v>
      </c>
      <c r="F37" s="84"/>
    </row>
    <row r="38" spans="1:6" x14ac:dyDescent="0.2">
      <c r="A38" s="55" t="s">
        <v>124</v>
      </c>
      <c r="B38" s="56" t="s">
        <v>125</v>
      </c>
      <c r="C38" s="84">
        <v>677</v>
      </c>
      <c r="D38" s="84">
        <v>677</v>
      </c>
      <c r="E38" s="84">
        <v>1667.58</v>
      </c>
      <c r="F38" s="84"/>
    </row>
    <row r="39" spans="1:6" x14ac:dyDescent="0.2">
      <c r="A39" s="55" t="s">
        <v>126</v>
      </c>
      <c r="B39" s="56" t="s">
        <v>127</v>
      </c>
      <c r="C39" s="84">
        <v>22563</v>
      </c>
      <c r="D39" s="84">
        <v>22563</v>
      </c>
      <c r="E39" s="84">
        <v>24964.21</v>
      </c>
      <c r="F39" s="84"/>
    </row>
    <row r="40" spans="1:6" x14ac:dyDescent="0.2">
      <c r="A40" s="55" t="s">
        <v>128</v>
      </c>
      <c r="B40" s="56" t="s">
        <v>129</v>
      </c>
      <c r="C40" s="84">
        <v>1991</v>
      </c>
      <c r="D40" s="84">
        <v>1991</v>
      </c>
      <c r="E40" s="84">
        <v>2130.39</v>
      </c>
      <c r="F40" s="84"/>
    </row>
    <row r="41" spans="1:6" x14ac:dyDescent="0.2">
      <c r="A41" s="55" t="s">
        <v>130</v>
      </c>
      <c r="B41" s="56" t="s">
        <v>131</v>
      </c>
      <c r="C41" s="84">
        <v>20041</v>
      </c>
      <c r="D41" s="84">
        <v>17541</v>
      </c>
      <c r="E41" s="84">
        <v>14451.06</v>
      </c>
      <c r="F41" s="84"/>
    </row>
    <row r="42" spans="1:6" x14ac:dyDescent="0.2">
      <c r="A42" s="55" t="s">
        <v>132</v>
      </c>
      <c r="B42" s="56" t="s">
        <v>133</v>
      </c>
      <c r="C42" s="84">
        <v>7167</v>
      </c>
      <c r="D42" s="84">
        <v>7167</v>
      </c>
      <c r="E42" s="84">
        <v>7060.32</v>
      </c>
      <c r="F42" s="84"/>
    </row>
    <row r="43" spans="1:6" x14ac:dyDescent="0.2">
      <c r="A43" s="55" t="s">
        <v>134</v>
      </c>
      <c r="B43" s="56" t="s">
        <v>135</v>
      </c>
      <c r="C43" s="84">
        <v>133</v>
      </c>
      <c r="D43" s="84">
        <v>133</v>
      </c>
      <c r="E43" s="84">
        <v>128.75</v>
      </c>
      <c r="F43" s="84"/>
    </row>
    <row r="44" spans="1:6" x14ac:dyDescent="0.2">
      <c r="A44" s="55" t="s">
        <v>136</v>
      </c>
      <c r="B44" s="56" t="s">
        <v>137</v>
      </c>
      <c r="C44" s="84">
        <v>1459</v>
      </c>
      <c r="D44" s="84">
        <v>1459</v>
      </c>
      <c r="E44" s="84">
        <v>1670.77</v>
      </c>
      <c r="F44" s="84"/>
    </row>
    <row r="45" spans="1:6" x14ac:dyDescent="0.2">
      <c r="A45" s="53" t="s">
        <v>138</v>
      </c>
      <c r="B45" s="54" t="s">
        <v>139</v>
      </c>
      <c r="C45" s="83">
        <f>C46+C47+C48+C49+C50</f>
        <v>12990</v>
      </c>
      <c r="D45" s="83">
        <f>D46+D47+D48+D49+D50</f>
        <v>12990</v>
      </c>
      <c r="E45" s="83">
        <f>E46+E47+E48+E49+E50</f>
        <v>15492.52</v>
      </c>
      <c r="F45" s="83">
        <f>(E45*100)/D45</f>
        <v>119.26497305619708</v>
      </c>
    </row>
    <row r="46" spans="1:6" x14ac:dyDescent="0.2">
      <c r="A46" s="55" t="s">
        <v>140</v>
      </c>
      <c r="B46" s="56" t="s">
        <v>141</v>
      </c>
      <c r="C46" s="84">
        <v>11198</v>
      </c>
      <c r="D46" s="84">
        <v>11198</v>
      </c>
      <c r="E46" s="84">
        <v>14221.02</v>
      </c>
      <c r="F46" s="84"/>
    </row>
    <row r="47" spans="1:6" x14ac:dyDescent="0.2">
      <c r="A47" s="55" t="s">
        <v>142</v>
      </c>
      <c r="B47" s="56" t="s">
        <v>143</v>
      </c>
      <c r="C47" s="84">
        <v>664</v>
      </c>
      <c r="D47" s="84">
        <v>664</v>
      </c>
      <c r="E47" s="84">
        <v>412.13</v>
      </c>
      <c r="F47" s="84"/>
    </row>
    <row r="48" spans="1:6" x14ac:dyDescent="0.2">
      <c r="A48" s="55" t="s">
        <v>144</v>
      </c>
      <c r="B48" s="56" t="s">
        <v>145</v>
      </c>
      <c r="C48" s="84">
        <v>199</v>
      </c>
      <c r="D48" s="84">
        <v>199</v>
      </c>
      <c r="E48" s="84">
        <v>0</v>
      </c>
      <c r="F48" s="84"/>
    </row>
    <row r="49" spans="1:6" x14ac:dyDescent="0.2">
      <c r="A49" s="55" t="s">
        <v>146</v>
      </c>
      <c r="B49" s="56" t="s">
        <v>147</v>
      </c>
      <c r="C49" s="84">
        <v>265</v>
      </c>
      <c r="D49" s="84">
        <v>265</v>
      </c>
      <c r="E49" s="84">
        <v>0</v>
      </c>
      <c r="F49" s="84"/>
    </row>
    <row r="50" spans="1:6" x14ac:dyDescent="0.2">
      <c r="A50" s="55" t="s">
        <v>148</v>
      </c>
      <c r="B50" s="56" t="s">
        <v>139</v>
      </c>
      <c r="C50" s="84">
        <v>664</v>
      </c>
      <c r="D50" s="84">
        <v>664</v>
      </c>
      <c r="E50" s="84">
        <v>859.37</v>
      </c>
      <c r="F50" s="84"/>
    </row>
    <row r="51" spans="1:6" x14ac:dyDescent="0.2">
      <c r="A51" s="51" t="s">
        <v>149</v>
      </c>
      <c r="B51" s="52" t="s">
        <v>150</v>
      </c>
      <c r="C51" s="82">
        <f>C52+C54</f>
        <v>2093</v>
      </c>
      <c r="D51" s="82">
        <f>D52+D54</f>
        <v>2093</v>
      </c>
      <c r="E51" s="82">
        <f>E52+E54</f>
        <v>1920.16</v>
      </c>
      <c r="F51" s="81">
        <f>(E51*100)/D51</f>
        <v>91.741997133301481</v>
      </c>
    </row>
    <row r="52" spans="1:6" x14ac:dyDescent="0.2">
      <c r="A52" s="53" t="s">
        <v>151</v>
      </c>
      <c r="B52" s="54" t="s">
        <v>152</v>
      </c>
      <c r="C52" s="83">
        <f>C53</f>
        <v>500</v>
      </c>
      <c r="D52" s="83">
        <f>D53</f>
        <v>500</v>
      </c>
      <c r="E52" s="83">
        <f>E53</f>
        <v>0</v>
      </c>
      <c r="F52" s="83">
        <f>(E52*100)/D52</f>
        <v>0</v>
      </c>
    </row>
    <row r="53" spans="1:6" ht="25.5" x14ac:dyDescent="0.2">
      <c r="A53" s="55" t="s">
        <v>153</v>
      </c>
      <c r="B53" s="56" t="s">
        <v>154</v>
      </c>
      <c r="C53" s="84">
        <v>500</v>
      </c>
      <c r="D53" s="84">
        <v>500</v>
      </c>
      <c r="E53" s="84">
        <v>0</v>
      </c>
      <c r="F53" s="84"/>
    </row>
    <row r="54" spans="1:6" x14ac:dyDescent="0.2">
      <c r="A54" s="53" t="s">
        <v>155</v>
      </c>
      <c r="B54" s="54" t="s">
        <v>156</v>
      </c>
      <c r="C54" s="83">
        <f>C55</f>
        <v>1593</v>
      </c>
      <c r="D54" s="83">
        <f>D55</f>
        <v>1593</v>
      </c>
      <c r="E54" s="83">
        <f>E55</f>
        <v>1920.16</v>
      </c>
      <c r="F54" s="83">
        <f>(E54*100)/D54</f>
        <v>120.53735091023226</v>
      </c>
    </row>
    <row r="55" spans="1:6" x14ac:dyDescent="0.2">
      <c r="A55" s="55" t="s">
        <v>157</v>
      </c>
      <c r="B55" s="56" t="s">
        <v>158</v>
      </c>
      <c r="C55" s="84">
        <v>1593</v>
      </c>
      <c r="D55" s="84">
        <v>1593</v>
      </c>
      <c r="E55" s="84">
        <v>1920.16</v>
      </c>
      <c r="F55" s="84"/>
    </row>
    <row r="56" spans="1:6" x14ac:dyDescent="0.2">
      <c r="A56" s="49" t="s">
        <v>161</v>
      </c>
      <c r="B56" s="50" t="s">
        <v>162</v>
      </c>
      <c r="C56" s="80">
        <f>C57+C66</f>
        <v>21431</v>
      </c>
      <c r="D56" s="80">
        <f>D57+D66</f>
        <v>26390</v>
      </c>
      <c r="E56" s="80">
        <f>E57+E66</f>
        <v>14288.57</v>
      </c>
      <c r="F56" s="81">
        <f>(E56*100)/D56</f>
        <v>54.143880257673359</v>
      </c>
    </row>
    <row r="57" spans="1:6" x14ac:dyDescent="0.2">
      <c r="A57" s="51" t="s">
        <v>163</v>
      </c>
      <c r="B57" s="52" t="s">
        <v>164</v>
      </c>
      <c r="C57" s="82">
        <f>C58+C64</f>
        <v>12390</v>
      </c>
      <c r="D57" s="82">
        <f>D58+D64</f>
        <v>17349</v>
      </c>
      <c r="E57" s="82">
        <f>E58+E64</f>
        <v>5248.33</v>
      </c>
      <c r="F57" s="81">
        <f>(E57*100)/D57</f>
        <v>30.251484235402618</v>
      </c>
    </row>
    <row r="58" spans="1:6" x14ac:dyDescent="0.2">
      <c r="A58" s="53" t="s">
        <v>165</v>
      </c>
      <c r="B58" s="54" t="s">
        <v>166</v>
      </c>
      <c r="C58" s="83">
        <f>C59+C60+C61+C62+C63</f>
        <v>12390</v>
      </c>
      <c r="D58" s="83">
        <f>D59+D60+D61+D62+D63</f>
        <v>5249</v>
      </c>
      <c r="E58" s="83">
        <f>E59+E60+E61+E62+E63</f>
        <v>5248.33</v>
      </c>
      <c r="F58" s="83">
        <f>(E58*100)/D58</f>
        <v>99.987235663935991</v>
      </c>
    </row>
    <row r="59" spans="1:6" x14ac:dyDescent="0.2">
      <c r="A59" s="55" t="s">
        <v>167</v>
      </c>
      <c r="B59" s="56" t="s">
        <v>168</v>
      </c>
      <c r="C59" s="84">
        <v>664</v>
      </c>
      <c r="D59" s="84">
        <v>664</v>
      </c>
      <c r="E59" s="84">
        <v>1135.54</v>
      </c>
      <c r="F59" s="84"/>
    </row>
    <row r="60" spans="1:6" x14ac:dyDescent="0.2">
      <c r="A60" s="55" t="s">
        <v>169</v>
      </c>
      <c r="B60" s="56" t="s">
        <v>170</v>
      </c>
      <c r="C60" s="84">
        <v>664</v>
      </c>
      <c r="D60" s="84">
        <v>664</v>
      </c>
      <c r="E60" s="84">
        <v>0</v>
      </c>
      <c r="F60" s="84"/>
    </row>
    <row r="61" spans="1:6" x14ac:dyDescent="0.2">
      <c r="A61" s="55" t="s">
        <v>171</v>
      </c>
      <c r="B61" s="56" t="s">
        <v>172</v>
      </c>
      <c r="C61" s="84">
        <v>664</v>
      </c>
      <c r="D61" s="84">
        <v>664</v>
      </c>
      <c r="E61" s="84">
        <v>4112.79</v>
      </c>
      <c r="F61" s="84"/>
    </row>
    <row r="62" spans="1:6" x14ac:dyDescent="0.2">
      <c r="A62" s="55" t="s">
        <v>173</v>
      </c>
      <c r="B62" s="56" t="s">
        <v>174</v>
      </c>
      <c r="C62" s="84">
        <v>398</v>
      </c>
      <c r="D62" s="84">
        <v>398</v>
      </c>
      <c r="E62" s="84">
        <v>0</v>
      </c>
      <c r="F62" s="84"/>
    </row>
    <row r="63" spans="1:6" x14ac:dyDescent="0.2">
      <c r="A63" s="55" t="s">
        <v>175</v>
      </c>
      <c r="B63" s="56" t="s">
        <v>176</v>
      </c>
      <c r="C63" s="84">
        <v>10000</v>
      </c>
      <c r="D63" s="84">
        <v>2859</v>
      </c>
      <c r="E63" s="84">
        <v>0</v>
      </c>
      <c r="F63" s="84"/>
    </row>
    <row r="64" spans="1:6" x14ac:dyDescent="0.2">
      <c r="A64" s="53" t="s">
        <v>181</v>
      </c>
      <c r="B64" s="54" t="s">
        <v>182</v>
      </c>
      <c r="C64" s="83">
        <f>C65</f>
        <v>0</v>
      </c>
      <c r="D64" s="83">
        <f>D65</f>
        <v>12100</v>
      </c>
      <c r="E64" s="83">
        <f>E65</f>
        <v>0</v>
      </c>
      <c r="F64" s="83">
        <f>(E64*100)/D64</f>
        <v>0</v>
      </c>
    </row>
    <row r="65" spans="1:6" x14ac:dyDescent="0.2">
      <c r="A65" s="55" t="s">
        <v>183</v>
      </c>
      <c r="B65" s="56" t="s">
        <v>184</v>
      </c>
      <c r="C65" s="84">
        <v>0</v>
      </c>
      <c r="D65" s="84">
        <v>12100</v>
      </c>
      <c r="E65" s="84">
        <v>0</v>
      </c>
      <c r="F65" s="84"/>
    </row>
    <row r="66" spans="1:6" x14ac:dyDescent="0.2">
      <c r="A66" s="51" t="s">
        <v>185</v>
      </c>
      <c r="B66" s="52" t="s">
        <v>186</v>
      </c>
      <c r="C66" s="82">
        <f t="shared" ref="C66:E67" si="1">C67</f>
        <v>9041</v>
      </c>
      <c r="D66" s="82">
        <f t="shared" si="1"/>
        <v>9041</v>
      </c>
      <c r="E66" s="82">
        <f t="shared" si="1"/>
        <v>9040.24</v>
      </c>
      <c r="F66" s="81">
        <f>(E66*100)/D66</f>
        <v>99.991593850237805</v>
      </c>
    </row>
    <row r="67" spans="1:6" ht="25.5" x14ac:dyDescent="0.2">
      <c r="A67" s="53" t="s">
        <v>187</v>
      </c>
      <c r="B67" s="54" t="s">
        <v>188</v>
      </c>
      <c r="C67" s="83">
        <f t="shared" si="1"/>
        <v>9041</v>
      </c>
      <c r="D67" s="83">
        <f t="shared" si="1"/>
        <v>9041</v>
      </c>
      <c r="E67" s="83">
        <f t="shared" si="1"/>
        <v>9040.24</v>
      </c>
      <c r="F67" s="83">
        <f>(E67*100)/D67</f>
        <v>99.991593850237805</v>
      </c>
    </row>
    <row r="68" spans="1:6" x14ac:dyDescent="0.2">
      <c r="A68" s="55" t="s">
        <v>189</v>
      </c>
      <c r="B68" s="56" t="s">
        <v>188</v>
      </c>
      <c r="C68" s="84">
        <v>9041</v>
      </c>
      <c r="D68" s="84">
        <v>9041</v>
      </c>
      <c r="E68" s="84">
        <v>9040.24</v>
      </c>
      <c r="F68" s="84"/>
    </row>
    <row r="69" spans="1:6" x14ac:dyDescent="0.2">
      <c r="A69" s="49" t="s">
        <v>55</v>
      </c>
      <c r="B69" s="50" t="s">
        <v>56</v>
      </c>
      <c r="C69" s="80">
        <f t="shared" ref="C69:E70" si="2">C70</f>
        <v>2061728</v>
      </c>
      <c r="D69" s="80">
        <f t="shared" si="2"/>
        <v>2009779</v>
      </c>
      <c r="E69" s="80">
        <f t="shared" si="2"/>
        <v>1939490.52</v>
      </c>
      <c r="F69" s="81">
        <f>(E69*100)/D69</f>
        <v>96.502676164891767</v>
      </c>
    </row>
    <row r="70" spans="1:6" x14ac:dyDescent="0.2">
      <c r="A70" s="51" t="s">
        <v>65</v>
      </c>
      <c r="B70" s="52" t="s">
        <v>66</v>
      </c>
      <c r="C70" s="82">
        <f t="shared" si="2"/>
        <v>2061728</v>
      </c>
      <c r="D70" s="82">
        <f t="shared" si="2"/>
        <v>2009779</v>
      </c>
      <c r="E70" s="82">
        <f t="shared" si="2"/>
        <v>1939490.52</v>
      </c>
      <c r="F70" s="81">
        <f>(E70*100)/D70</f>
        <v>96.502676164891767</v>
      </c>
    </row>
    <row r="71" spans="1:6" ht="25.5" x14ac:dyDescent="0.2">
      <c r="A71" s="53" t="s">
        <v>67</v>
      </c>
      <c r="B71" s="54" t="s">
        <v>68</v>
      </c>
      <c r="C71" s="83">
        <f>C72+C73</f>
        <v>2061728</v>
      </c>
      <c r="D71" s="83">
        <f>D72+D73</f>
        <v>2009779</v>
      </c>
      <c r="E71" s="83">
        <f>E72+E73</f>
        <v>1939490.52</v>
      </c>
      <c r="F71" s="83">
        <f>(E71*100)/D71</f>
        <v>96.502676164891767</v>
      </c>
    </row>
    <row r="72" spans="1:6" x14ac:dyDescent="0.2">
      <c r="A72" s="55" t="s">
        <v>69</v>
      </c>
      <c r="B72" s="56" t="s">
        <v>70</v>
      </c>
      <c r="C72" s="84">
        <v>2040297</v>
      </c>
      <c r="D72" s="84">
        <v>1983389</v>
      </c>
      <c r="E72" s="84">
        <v>1925201.95</v>
      </c>
      <c r="F72" s="84"/>
    </row>
    <row r="73" spans="1:6" ht="25.5" x14ac:dyDescent="0.2">
      <c r="A73" s="55" t="s">
        <v>71</v>
      </c>
      <c r="B73" s="56" t="s">
        <v>72</v>
      </c>
      <c r="C73" s="84">
        <v>21431</v>
      </c>
      <c r="D73" s="84">
        <v>26390</v>
      </c>
      <c r="E73" s="84">
        <v>14288.57</v>
      </c>
      <c r="F73" s="84"/>
    </row>
    <row r="74" spans="1:6" ht="38.25" x14ac:dyDescent="0.2">
      <c r="A74" s="47" t="s">
        <v>205</v>
      </c>
      <c r="B74" s="47" t="s">
        <v>206</v>
      </c>
      <c r="C74" s="47" t="s">
        <v>47</v>
      </c>
      <c r="D74" s="47" t="s">
        <v>201</v>
      </c>
      <c r="E74" s="47" t="s">
        <v>202</v>
      </c>
      <c r="F74" s="47" t="s">
        <v>203</v>
      </c>
    </row>
    <row r="75" spans="1:6" x14ac:dyDescent="0.2">
      <c r="A75" s="48" t="s">
        <v>75</v>
      </c>
      <c r="B75" s="48" t="s">
        <v>207</v>
      </c>
      <c r="C75" s="78">
        <f>C76+C94</f>
        <v>19776</v>
      </c>
      <c r="D75" s="78">
        <f>D76+D94</f>
        <v>22076</v>
      </c>
      <c r="E75" s="78">
        <f>E76+E94</f>
        <v>8351.27</v>
      </c>
      <c r="F75" s="79">
        <f>(E75*100)/D75</f>
        <v>37.829633991665155</v>
      </c>
    </row>
    <row r="76" spans="1:6" x14ac:dyDescent="0.2">
      <c r="A76" s="49" t="s">
        <v>73</v>
      </c>
      <c r="B76" s="50" t="s">
        <v>74</v>
      </c>
      <c r="C76" s="80">
        <f>C77+C91</f>
        <v>18581</v>
      </c>
      <c r="D76" s="80">
        <f>D77+D91</f>
        <v>18781</v>
      </c>
      <c r="E76" s="80">
        <f>E77+E91</f>
        <v>6272.99</v>
      </c>
      <c r="F76" s="81">
        <f>(E76*100)/D76</f>
        <v>33.400724136094986</v>
      </c>
    </row>
    <row r="77" spans="1:6" x14ac:dyDescent="0.2">
      <c r="A77" s="51" t="s">
        <v>94</v>
      </c>
      <c r="B77" s="52" t="s">
        <v>95</v>
      </c>
      <c r="C77" s="82">
        <f>C78+C85+C87</f>
        <v>18581</v>
      </c>
      <c r="D77" s="82">
        <f>D78+D85+D87</f>
        <v>18781</v>
      </c>
      <c r="E77" s="82">
        <f>E78+E85+E87</f>
        <v>6260.59</v>
      </c>
      <c r="F77" s="81">
        <f>(E77*100)/D77</f>
        <v>33.334699962728287</v>
      </c>
    </row>
    <row r="78" spans="1:6" x14ac:dyDescent="0.2">
      <c r="A78" s="53" t="s">
        <v>104</v>
      </c>
      <c r="B78" s="54" t="s">
        <v>105</v>
      </c>
      <c r="C78" s="83">
        <f>C79+C80+C81+C82+C83+C84</f>
        <v>9954</v>
      </c>
      <c r="D78" s="83">
        <f>D79+D80+D81+D82+D83+D84</f>
        <v>9954</v>
      </c>
      <c r="E78" s="83">
        <f>E79+E80+E81+E82+E83+E84</f>
        <v>5682.45</v>
      </c>
      <c r="F78" s="83">
        <f>(E78*100)/D78</f>
        <v>57.08710066305003</v>
      </c>
    </row>
    <row r="79" spans="1:6" x14ac:dyDescent="0.2">
      <c r="A79" s="55" t="s">
        <v>106</v>
      </c>
      <c r="B79" s="56" t="s">
        <v>107</v>
      </c>
      <c r="C79" s="84">
        <v>1460</v>
      </c>
      <c r="D79" s="84">
        <v>1460</v>
      </c>
      <c r="E79" s="84">
        <v>2066.2399999999998</v>
      </c>
      <c r="F79" s="84"/>
    </row>
    <row r="80" spans="1:6" x14ac:dyDescent="0.2">
      <c r="A80" s="55" t="s">
        <v>108</v>
      </c>
      <c r="B80" s="56" t="s">
        <v>109</v>
      </c>
      <c r="C80" s="84">
        <v>6636</v>
      </c>
      <c r="D80" s="84">
        <v>6636</v>
      </c>
      <c r="E80" s="84">
        <v>112.2</v>
      </c>
      <c r="F80" s="84"/>
    </row>
    <row r="81" spans="1:6" x14ac:dyDescent="0.2">
      <c r="A81" s="55" t="s">
        <v>110</v>
      </c>
      <c r="B81" s="56" t="s">
        <v>111</v>
      </c>
      <c r="C81" s="84">
        <v>0</v>
      </c>
      <c r="D81" s="84">
        <v>0</v>
      </c>
      <c r="E81" s="84">
        <v>76.48</v>
      </c>
      <c r="F81" s="84"/>
    </row>
    <row r="82" spans="1:6" x14ac:dyDescent="0.2">
      <c r="A82" s="55" t="s">
        <v>112</v>
      </c>
      <c r="B82" s="56" t="s">
        <v>113</v>
      </c>
      <c r="C82" s="84">
        <v>1593</v>
      </c>
      <c r="D82" s="84">
        <v>1593</v>
      </c>
      <c r="E82" s="84">
        <v>318.05</v>
      </c>
      <c r="F82" s="84"/>
    </row>
    <row r="83" spans="1:6" x14ac:dyDescent="0.2">
      <c r="A83" s="55" t="s">
        <v>114</v>
      </c>
      <c r="B83" s="56" t="s">
        <v>115</v>
      </c>
      <c r="C83" s="84">
        <v>265</v>
      </c>
      <c r="D83" s="84">
        <v>265</v>
      </c>
      <c r="E83" s="84">
        <v>2979.94</v>
      </c>
      <c r="F83" s="84"/>
    </row>
    <row r="84" spans="1:6" x14ac:dyDescent="0.2">
      <c r="A84" s="55" t="s">
        <v>116</v>
      </c>
      <c r="B84" s="56" t="s">
        <v>117</v>
      </c>
      <c r="C84" s="84">
        <v>0</v>
      </c>
      <c r="D84" s="84">
        <v>0</v>
      </c>
      <c r="E84" s="84">
        <v>129.54</v>
      </c>
      <c r="F84" s="84"/>
    </row>
    <row r="85" spans="1:6" x14ac:dyDescent="0.2">
      <c r="A85" s="53" t="s">
        <v>118</v>
      </c>
      <c r="B85" s="54" t="s">
        <v>119</v>
      </c>
      <c r="C85" s="83">
        <f>C86</f>
        <v>8096</v>
      </c>
      <c r="D85" s="83">
        <f>D86</f>
        <v>8096</v>
      </c>
      <c r="E85" s="83">
        <f>E86</f>
        <v>0</v>
      </c>
      <c r="F85" s="83">
        <f>(E85*100)/D85</f>
        <v>0</v>
      </c>
    </row>
    <row r="86" spans="1:6" x14ac:dyDescent="0.2">
      <c r="A86" s="55" t="s">
        <v>122</v>
      </c>
      <c r="B86" s="56" t="s">
        <v>123</v>
      </c>
      <c r="C86" s="84">
        <v>8096</v>
      </c>
      <c r="D86" s="84">
        <v>8096</v>
      </c>
      <c r="E86" s="84">
        <v>0</v>
      </c>
      <c r="F86" s="84"/>
    </row>
    <row r="87" spans="1:6" x14ac:dyDescent="0.2">
      <c r="A87" s="53" t="s">
        <v>138</v>
      </c>
      <c r="B87" s="54" t="s">
        <v>139</v>
      </c>
      <c r="C87" s="83">
        <f>C88+C89+C90</f>
        <v>531</v>
      </c>
      <c r="D87" s="83">
        <f>D88+D89+D90</f>
        <v>731</v>
      </c>
      <c r="E87" s="83">
        <f>E88+E89+E90</f>
        <v>578.14</v>
      </c>
      <c r="F87" s="83">
        <f>(E87*100)/D87</f>
        <v>79.088919288645684</v>
      </c>
    </row>
    <row r="88" spans="1:6" x14ac:dyDescent="0.2">
      <c r="A88" s="55" t="s">
        <v>140</v>
      </c>
      <c r="B88" s="56" t="s">
        <v>141</v>
      </c>
      <c r="C88" s="84">
        <v>398</v>
      </c>
      <c r="D88" s="84">
        <v>398</v>
      </c>
      <c r="E88" s="84">
        <v>425.49</v>
      </c>
      <c r="F88" s="84"/>
    </row>
    <row r="89" spans="1:6" x14ac:dyDescent="0.2">
      <c r="A89" s="55" t="s">
        <v>142</v>
      </c>
      <c r="B89" s="56" t="s">
        <v>143</v>
      </c>
      <c r="C89" s="84">
        <v>133</v>
      </c>
      <c r="D89" s="84">
        <v>133</v>
      </c>
      <c r="E89" s="84">
        <v>15.77</v>
      </c>
      <c r="F89" s="84"/>
    </row>
    <row r="90" spans="1:6" x14ac:dyDescent="0.2">
      <c r="A90" s="55" t="s">
        <v>144</v>
      </c>
      <c r="B90" s="56" t="s">
        <v>145</v>
      </c>
      <c r="C90" s="84">
        <v>0</v>
      </c>
      <c r="D90" s="84">
        <v>200</v>
      </c>
      <c r="E90" s="84">
        <v>136.88</v>
      </c>
      <c r="F90" s="84"/>
    </row>
    <row r="91" spans="1:6" x14ac:dyDescent="0.2">
      <c r="A91" s="51" t="s">
        <v>149</v>
      </c>
      <c r="B91" s="52" t="s">
        <v>150</v>
      </c>
      <c r="C91" s="82">
        <f t="shared" ref="C91:E92" si="3">C92</f>
        <v>0</v>
      </c>
      <c r="D91" s="82">
        <f t="shared" si="3"/>
        <v>0</v>
      </c>
      <c r="E91" s="82">
        <f t="shared" si="3"/>
        <v>12.4</v>
      </c>
      <c r="F91" s="81" t="e">
        <f>(E91*100)/D91</f>
        <v>#DIV/0!</v>
      </c>
    </row>
    <row r="92" spans="1:6" x14ac:dyDescent="0.2">
      <c r="A92" s="53" t="s">
        <v>155</v>
      </c>
      <c r="B92" s="54" t="s">
        <v>156</v>
      </c>
      <c r="C92" s="83">
        <f t="shared" si="3"/>
        <v>0</v>
      </c>
      <c r="D92" s="83">
        <f t="shared" si="3"/>
        <v>0</v>
      </c>
      <c r="E92" s="83">
        <f t="shared" si="3"/>
        <v>12.4</v>
      </c>
      <c r="F92" s="83" t="e">
        <f>(E92*100)/D92</f>
        <v>#DIV/0!</v>
      </c>
    </row>
    <row r="93" spans="1:6" x14ac:dyDescent="0.2">
      <c r="A93" s="55" t="s">
        <v>159</v>
      </c>
      <c r="B93" s="56" t="s">
        <v>160</v>
      </c>
      <c r="C93" s="84">
        <v>0</v>
      </c>
      <c r="D93" s="84">
        <v>0</v>
      </c>
      <c r="E93" s="84">
        <v>12.4</v>
      </c>
      <c r="F93" s="84"/>
    </row>
    <row r="94" spans="1:6" x14ac:dyDescent="0.2">
      <c r="A94" s="49" t="s">
        <v>161</v>
      </c>
      <c r="B94" s="50" t="s">
        <v>162</v>
      </c>
      <c r="C94" s="80">
        <f t="shared" ref="C94:E95" si="4">C95</f>
        <v>1195</v>
      </c>
      <c r="D94" s="80">
        <f t="shared" si="4"/>
        <v>3295</v>
      </c>
      <c r="E94" s="80">
        <f t="shared" si="4"/>
        <v>2078.2799999999997</v>
      </c>
      <c r="F94" s="81">
        <f>(E94*100)/D94</f>
        <v>63.073748103186638</v>
      </c>
    </row>
    <row r="95" spans="1:6" x14ac:dyDescent="0.2">
      <c r="A95" s="51" t="s">
        <v>163</v>
      </c>
      <c r="B95" s="52" t="s">
        <v>164</v>
      </c>
      <c r="C95" s="82">
        <f t="shared" si="4"/>
        <v>1195</v>
      </c>
      <c r="D95" s="82">
        <f t="shared" si="4"/>
        <v>3295</v>
      </c>
      <c r="E95" s="82">
        <f t="shared" si="4"/>
        <v>2078.2799999999997</v>
      </c>
      <c r="F95" s="81">
        <f>(E95*100)/D95</f>
        <v>63.073748103186638</v>
      </c>
    </row>
    <row r="96" spans="1:6" x14ac:dyDescent="0.2">
      <c r="A96" s="53" t="s">
        <v>165</v>
      </c>
      <c r="B96" s="54" t="s">
        <v>166</v>
      </c>
      <c r="C96" s="83">
        <f>C97+C98+C99+C100</f>
        <v>1195</v>
      </c>
      <c r="D96" s="83">
        <f>D97+D98+D99+D100</f>
        <v>3295</v>
      </c>
      <c r="E96" s="83">
        <f>E97+E98+E99+E100</f>
        <v>2078.2799999999997</v>
      </c>
      <c r="F96" s="83">
        <f>(E96*100)/D96</f>
        <v>63.073748103186638</v>
      </c>
    </row>
    <row r="97" spans="1:6" x14ac:dyDescent="0.2">
      <c r="A97" s="55" t="s">
        <v>167</v>
      </c>
      <c r="B97" s="56" t="s">
        <v>168</v>
      </c>
      <c r="C97" s="84">
        <v>531</v>
      </c>
      <c r="D97" s="84">
        <v>531</v>
      </c>
      <c r="E97" s="84">
        <v>755</v>
      </c>
      <c r="F97" s="84"/>
    </row>
    <row r="98" spans="1:6" x14ac:dyDescent="0.2">
      <c r="A98" s="55" t="s">
        <v>171</v>
      </c>
      <c r="B98" s="56" t="s">
        <v>172</v>
      </c>
      <c r="C98" s="84">
        <v>664</v>
      </c>
      <c r="D98" s="84">
        <v>664</v>
      </c>
      <c r="E98" s="84">
        <v>0</v>
      </c>
      <c r="F98" s="84"/>
    </row>
    <row r="99" spans="1:6" x14ac:dyDescent="0.2">
      <c r="A99" s="55" t="s">
        <v>177</v>
      </c>
      <c r="B99" s="56" t="s">
        <v>178</v>
      </c>
      <c r="C99" s="84">
        <v>0</v>
      </c>
      <c r="D99" s="84">
        <v>1100</v>
      </c>
      <c r="E99" s="84">
        <v>1064.08</v>
      </c>
      <c r="F99" s="84"/>
    </row>
    <row r="100" spans="1:6" x14ac:dyDescent="0.2">
      <c r="A100" s="55" t="s">
        <v>179</v>
      </c>
      <c r="B100" s="56" t="s">
        <v>180</v>
      </c>
      <c r="C100" s="84">
        <v>0</v>
      </c>
      <c r="D100" s="84">
        <v>1000</v>
      </c>
      <c r="E100" s="84">
        <v>259.2</v>
      </c>
      <c r="F100" s="84"/>
    </row>
    <row r="101" spans="1:6" x14ac:dyDescent="0.2">
      <c r="A101" s="49" t="s">
        <v>55</v>
      </c>
      <c r="B101" s="50" t="s">
        <v>56</v>
      </c>
      <c r="C101" s="80">
        <f t="shared" ref="C101:E102" si="5">C102</f>
        <v>0</v>
      </c>
      <c r="D101" s="80">
        <f t="shared" si="5"/>
        <v>25224</v>
      </c>
      <c r="E101" s="80">
        <f t="shared" si="5"/>
        <v>25224</v>
      </c>
      <c r="F101" s="81">
        <f>(E101*100)/D101</f>
        <v>100</v>
      </c>
    </row>
    <row r="102" spans="1:6" x14ac:dyDescent="0.2">
      <c r="A102" s="51" t="s">
        <v>57</v>
      </c>
      <c r="B102" s="52" t="s">
        <v>58</v>
      </c>
      <c r="C102" s="82">
        <f t="shared" si="5"/>
        <v>0</v>
      </c>
      <c r="D102" s="82">
        <f t="shared" si="5"/>
        <v>25224</v>
      </c>
      <c r="E102" s="82">
        <f t="shared" si="5"/>
        <v>25224</v>
      </c>
      <c r="F102" s="81">
        <f>(E102*100)/D102</f>
        <v>100</v>
      </c>
    </row>
    <row r="103" spans="1:6" x14ac:dyDescent="0.2">
      <c r="A103" s="53" t="s">
        <v>59</v>
      </c>
      <c r="B103" s="54" t="s">
        <v>60</v>
      </c>
      <c r="C103" s="83">
        <f>C104+C105</f>
        <v>0</v>
      </c>
      <c r="D103" s="83">
        <f>D104+D105</f>
        <v>25224</v>
      </c>
      <c r="E103" s="83">
        <f>E104+E105</f>
        <v>25224</v>
      </c>
      <c r="F103" s="83">
        <f>(E103*100)/D103</f>
        <v>100</v>
      </c>
    </row>
    <row r="104" spans="1:6" x14ac:dyDescent="0.2">
      <c r="A104" s="55" t="s">
        <v>61</v>
      </c>
      <c r="B104" s="56" t="s">
        <v>62</v>
      </c>
      <c r="C104" s="84">
        <v>0</v>
      </c>
      <c r="D104" s="84">
        <v>15384.75</v>
      </c>
      <c r="E104" s="84">
        <v>15384.75</v>
      </c>
      <c r="F104" s="84"/>
    </row>
    <row r="105" spans="1:6" x14ac:dyDescent="0.2">
      <c r="A105" s="55" t="s">
        <v>63</v>
      </c>
      <c r="B105" s="56" t="s">
        <v>64</v>
      </c>
      <c r="C105" s="84">
        <v>0</v>
      </c>
      <c r="D105" s="84">
        <v>9839.25</v>
      </c>
      <c r="E105" s="84">
        <v>9839.25</v>
      </c>
      <c r="F105" s="84"/>
    </row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s="57" customFormat="1" x14ac:dyDescent="0.2"/>
    <row r="1242" spans="1:3" s="57" customFormat="1" x14ac:dyDescent="0.2"/>
    <row r="1243" spans="1:3" s="57" customFormat="1" x14ac:dyDescent="0.2"/>
    <row r="1244" spans="1:3" s="57" customFormat="1" x14ac:dyDescent="0.2"/>
    <row r="1245" spans="1:3" s="57" customFormat="1" x14ac:dyDescent="0.2"/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8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Danica Milardović</cp:lastModifiedBy>
  <cp:lastPrinted>2024-04-22T13:04:08Z</cp:lastPrinted>
  <dcterms:created xsi:type="dcterms:W3CDTF">2022-08-12T12:51:27Z</dcterms:created>
  <dcterms:modified xsi:type="dcterms:W3CDTF">2024-04-22T13:44:11Z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